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Bethany Williams\Website content\Version 6.1 Planning Scheme\"/>
    </mc:Choice>
  </mc:AlternateContent>
  <xr:revisionPtr revIDLastSave="0" documentId="8_{108A0BBC-02C6-4DAD-BA11-21BBA621E158}" xr6:coauthVersionLast="47" xr6:coauthVersionMax="47" xr10:uidLastSave="{00000000-0000-0000-0000-000000000000}"/>
  <bookViews>
    <workbookView xWindow="32460" yWindow="1740" windowWidth="23040" windowHeight="12204" activeTab="1" xr2:uid="{00000000-000D-0000-FFFF-FFFF00000000}"/>
  </bookViews>
  <sheets>
    <sheet name="Notes" sheetId="7" r:id="rId1"/>
    <sheet name="Summary of Residential Density" sheetId="4" r:id="rId2"/>
    <sheet name="Res Tables" sheetId="1" r:id="rId3"/>
    <sheet name="Res Density Working" sheetId="3" r:id="rId4"/>
    <sheet name="Ctr Density Working" sheetId="6" r:id="rId5"/>
  </sheets>
  <definedNames>
    <definedName name="_xlnm._FilterDatabase" localSheetId="1" hidden="1">'Summary of Residential Density'!$A$1:$Z$70</definedName>
    <definedName name="_xlnm.Print_Area" localSheetId="4">'Ctr Density Working'!$A$1:$Q$82</definedName>
    <definedName name="_xlnm.Print_Area" localSheetId="3">'Res Density Working'!$A$1:$O$113</definedName>
    <definedName name="_xlnm.Print_Area" localSheetId="2">'Res Tables'!$A$1:$T$133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H9" i="4"/>
  <c r="H7" i="4"/>
  <c r="T98" i="4" l="1"/>
  <c r="A113" i="4"/>
  <c r="B113" i="4"/>
  <c r="C113" i="4"/>
  <c r="D113" i="4"/>
  <c r="E113" i="4"/>
  <c r="F113" i="4"/>
  <c r="G113" i="4"/>
  <c r="A104" i="4"/>
  <c r="B104" i="4"/>
  <c r="C104" i="4"/>
  <c r="D104" i="4"/>
  <c r="E104" i="4"/>
  <c r="F104" i="4"/>
  <c r="G104" i="4"/>
  <c r="K104" i="4"/>
  <c r="A105" i="4"/>
  <c r="B105" i="4"/>
  <c r="C105" i="4"/>
  <c r="D105" i="4"/>
  <c r="E105" i="4"/>
  <c r="F105" i="4"/>
  <c r="G105" i="4"/>
  <c r="A106" i="4"/>
  <c r="B106" i="4"/>
  <c r="C106" i="4"/>
  <c r="D106" i="4"/>
  <c r="E106" i="4"/>
  <c r="F106" i="4"/>
  <c r="G106" i="4"/>
  <c r="I106" i="4"/>
  <c r="J106" i="4"/>
  <c r="K106" i="4"/>
  <c r="L106" i="4"/>
  <c r="A107" i="4"/>
  <c r="B107" i="4"/>
  <c r="C107" i="4"/>
  <c r="D107" i="4"/>
  <c r="E107" i="4"/>
  <c r="F107" i="4"/>
  <c r="G107" i="4"/>
  <c r="I107" i="4"/>
  <c r="J107" i="4"/>
  <c r="K107" i="4"/>
  <c r="L107" i="4"/>
  <c r="A108" i="4"/>
  <c r="B108" i="4"/>
  <c r="C108" i="4"/>
  <c r="D108" i="4"/>
  <c r="E108" i="4"/>
  <c r="F108" i="4"/>
  <c r="G108" i="4"/>
  <c r="I108" i="4"/>
  <c r="J108" i="4"/>
  <c r="K108" i="4"/>
  <c r="L108" i="4"/>
  <c r="A109" i="4"/>
  <c r="B109" i="4"/>
  <c r="C109" i="4"/>
  <c r="D109" i="4"/>
  <c r="E109" i="4"/>
  <c r="F109" i="4"/>
  <c r="G109" i="4"/>
  <c r="I109" i="4"/>
  <c r="J109" i="4"/>
  <c r="K109" i="4"/>
  <c r="L109" i="4"/>
  <c r="A110" i="4"/>
  <c r="B110" i="4"/>
  <c r="C110" i="4"/>
  <c r="D110" i="4"/>
  <c r="E110" i="4"/>
  <c r="F110" i="4"/>
  <c r="G110" i="4"/>
  <c r="I110" i="4"/>
  <c r="J110" i="4"/>
  <c r="K110" i="4"/>
  <c r="L110" i="4"/>
  <c r="A111" i="4"/>
  <c r="B111" i="4"/>
  <c r="C111" i="4"/>
  <c r="D111" i="4"/>
  <c r="E111" i="4"/>
  <c r="F111" i="4"/>
  <c r="G111" i="4"/>
  <c r="I111" i="4"/>
  <c r="J111" i="4"/>
  <c r="K111" i="4"/>
  <c r="L111" i="4"/>
  <c r="A112" i="4"/>
  <c r="B112" i="4"/>
  <c r="C112" i="4"/>
  <c r="D112" i="4"/>
  <c r="E112" i="4"/>
  <c r="F112" i="4"/>
  <c r="G112" i="4"/>
  <c r="I112" i="4"/>
  <c r="J112" i="4"/>
  <c r="K112" i="4"/>
  <c r="L112" i="4"/>
  <c r="A3" i="4"/>
  <c r="B3" i="4"/>
  <c r="C3" i="4"/>
  <c r="D3" i="4"/>
  <c r="E3" i="4"/>
  <c r="F3" i="4"/>
  <c r="G3" i="4"/>
  <c r="I3" i="4"/>
  <c r="J3" i="4"/>
  <c r="K3" i="4"/>
  <c r="L3" i="4"/>
  <c r="A4" i="4"/>
  <c r="B4" i="4"/>
  <c r="C4" i="4"/>
  <c r="D4" i="4"/>
  <c r="E4" i="4"/>
  <c r="F4" i="4"/>
  <c r="G4" i="4"/>
  <c r="I4" i="4"/>
  <c r="J4" i="4"/>
  <c r="K4" i="4"/>
  <c r="L4" i="4"/>
  <c r="A5" i="4"/>
  <c r="B5" i="4"/>
  <c r="C5" i="4"/>
  <c r="D5" i="4"/>
  <c r="E5" i="4"/>
  <c r="F5" i="4"/>
  <c r="G5" i="4"/>
  <c r="I5" i="4"/>
  <c r="J5" i="4"/>
  <c r="K5" i="4"/>
  <c r="L5" i="4"/>
  <c r="A6" i="4"/>
  <c r="B6" i="4"/>
  <c r="C6" i="4"/>
  <c r="D6" i="4"/>
  <c r="E6" i="4"/>
  <c r="F6" i="4"/>
  <c r="G6" i="4"/>
  <c r="K6" i="4"/>
  <c r="A7" i="4"/>
  <c r="B7" i="4"/>
  <c r="C7" i="4"/>
  <c r="D7" i="4"/>
  <c r="E7" i="4"/>
  <c r="F7" i="4"/>
  <c r="G7" i="4"/>
  <c r="A8" i="4"/>
  <c r="B8" i="4"/>
  <c r="C8" i="4"/>
  <c r="D8" i="4"/>
  <c r="E8" i="4"/>
  <c r="F8" i="4"/>
  <c r="G8" i="4"/>
  <c r="K8" i="4"/>
  <c r="A9" i="4"/>
  <c r="B9" i="4"/>
  <c r="C9" i="4"/>
  <c r="D9" i="4"/>
  <c r="E9" i="4"/>
  <c r="F9" i="4"/>
  <c r="G9" i="4"/>
  <c r="A10" i="4"/>
  <c r="B10" i="4"/>
  <c r="C10" i="4"/>
  <c r="D10" i="4"/>
  <c r="E10" i="4"/>
  <c r="F10" i="4"/>
  <c r="G10" i="4"/>
  <c r="K10" i="4"/>
  <c r="A11" i="4"/>
  <c r="B11" i="4"/>
  <c r="C11" i="4"/>
  <c r="D11" i="4"/>
  <c r="E11" i="4"/>
  <c r="F11" i="4"/>
  <c r="G11" i="4"/>
  <c r="I11" i="4"/>
  <c r="J11" i="4"/>
  <c r="K11" i="4"/>
  <c r="L11" i="4"/>
  <c r="A12" i="4"/>
  <c r="B12" i="4"/>
  <c r="C12" i="4"/>
  <c r="D12" i="4"/>
  <c r="E12" i="4"/>
  <c r="F12" i="4"/>
  <c r="G12" i="4"/>
  <c r="A13" i="4"/>
  <c r="B13" i="4"/>
  <c r="C13" i="4"/>
  <c r="D13" i="4"/>
  <c r="E13" i="4"/>
  <c r="F13" i="4"/>
  <c r="G13" i="4"/>
  <c r="A14" i="4"/>
  <c r="B14" i="4"/>
  <c r="C14" i="4"/>
  <c r="D14" i="4"/>
  <c r="E14" i="4"/>
  <c r="F14" i="4"/>
  <c r="G14" i="4"/>
  <c r="A15" i="4"/>
  <c r="B15" i="4"/>
  <c r="C15" i="4"/>
  <c r="D15" i="4"/>
  <c r="E15" i="4"/>
  <c r="F15" i="4"/>
  <c r="G15" i="4"/>
  <c r="A16" i="4"/>
  <c r="B16" i="4"/>
  <c r="C16" i="4"/>
  <c r="D16" i="4"/>
  <c r="E16" i="4"/>
  <c r="F16" i="4"/>
  <c r="G16" i="4"/>
  <c r="A17" i="4"/>
  <c r="B17" i="4"/>
  <c r="C17" i="4"/>
  <c r="D17" i="4"/>
  <c r="E17" i="4"/>
  <c r="F17" i="4"/>
  <c r="G17" i="4"/>
  <c r="I17" i="4"/>
  <c r="J17" i="4"/>
  <c r="K17" i="4"/>
  <c r="L17" i="4"/>
  <c r="A18" i="4"/>
  <c r="B18" i="4"/>
  <c r="C18" i="4"/>
  <c r="D18" i="4"/>
  <c r="E18" i="4"/>
  <c r="F18" i="4"/>
  <c r="G18" i="4"/>
  <c r="I18" i="4"/>
  <c r="J18" i="4"/>
  <c r="K18" i="4"/>
  <c r="L18" i="4"/>
  <c r="A19" i="4"/>
  <c r="B19" i="4"/>
  <c r="C19" i="4"/>
  <c r="D19" i="4"/>
  <c r="E19" i="4"/>
  <c r="F19" i="4"/>
  <c r="G19" i="4"/>
  <c r="A20" i="4"/>
  <c r="B20" i="4"/>
  <c r="C20" i="4"/>
  <c r="D20" i="4"/>
  <c r="E20" i="4"/>
  <c r="F20" i="4"/>
  <c r="G20" i="4"/>
  <c r="A21" i="4"/>
  <c r="B21" i="4"/>
  <c r="C21" i="4"/>
  <c r="D21" i="4"/>
  <c r="E21" i="4"/>
  <c r="F21" i="4"/>
  <c r="G21" i="4"/>
  <c r="A22" i="4"/>
  <c r="B22" i="4"/>
  <c r="C22" i="4"/>
  <c r="D22" i="4"/>
  <c r="E22" i="4"/>
  <c r="F22" i="4"/>
  <c r="G22" i="4"/>
  <c r="A23" i="4"/>
  <c r="B23" i="4"/>
  <c r="C23" i="4"/>
  <c r="D23" i="4"/>
  <c r="E23" i="4"/>
  <c r="F23" i="4"/>
  <c r="G23" i="4"/>
  <c r="A24" i="4"/>
  <c r="B24" i="4"/>
  <c r="C24" i="4"/>
  <c r="D24" i="4"/>
  <c r="E24" i="4"/>
  <c r="F24" i="4"/>
  <c r="G24" i="4"/>
  <c r="A25" i="4"/>
  <c r="B25" i="4"/>
  <c r="C25" i="4"/>
  <c r="D25" i="4"/>
  <c r="E25" i="4"/>
  <c r="F25" i="4"/>
  <c r="G25" i="4"/>
  <c r="I25" i="4"/>
  <c r="J25" i="4"/>
  <c r="K25" i="4"/>
  <c r="L25" i="4"/>
  <c r="A26" i="4"/>
  <c r="B26" i="4"/>
  <c r="C26" i="4"/>
  <c r="D26" i="4"/>
  <c r="E26" i="4"/>
  <c r="F26" i="4"/>
  <c r="G26" i="4"/>
  <c r="K26" i="4"/>
  <c r="A27" i="4"/>
  <c r="B27" i="4"/>
  <c r="C27" i="4"/>
  <c r="D27" i="4"/>
  <c r="E27" i="4"/>
  <c r="F27" i="4"/>
  <c r="G27" i="4"/>
  <c r="A28" i="4"/>
  <c r="B28" i="4"/>
  <c r="C28" i="4"/>
  <c r="D28" i="4"/>
  <c r="E28" i="4"/>
  <c r="F28" i="4"/>
  <c r="G28" i="4"/>
  <c r="I28" i="4"/>
  <c r="J28" i="4"/>
  <c r="K28" i="4"/>
  <c r="L28" i="4"/>
  <c r="A29" i="4"/>
  <c r="B29" i="4"/>
  <c r="C29" i="4"/>
  <c r="D29" i="4"/>
  <c r="E29" i="4"/>
  <c r="F29" i="4"/>
  <c r="G29" i="4"/>
  <c r="A30" i="4"/>
  <c r="B30" i="4"/>
  <c r="C30" i="4"/>
  <c r="D30" i="4"/>
  <c r="E30" i="4"/>
  <c r="F30" i="4"/>
  <c r="G30" i="4"/>
  <c r="A31" i="4"/>
  <c r="B31" i="4"/>
  <c r="C31" i="4"/>
  <c r="D31" i="4"/>
  <c r="E31" i="4"/>
  <c r="F31" i="4"/>
  <c r="G31" i="4"/>
  <c r="K31" i="4"/>
  <c r="A32" i="4"/>
  <c r="B32" i="4"/>
  <c r="C32" i="4"/>
  <c r="D32" i="4"/>
  <c r="E32" i="4"/>
  <c r="F32" i="4"/>
  <c r="G32" i="4"/>
  <c r="I32" i="4"/>
  <c r="J32" i="4"/>
  <c r="K32" i="4"/>
  <c r="L32" i="4"/>
  <c r="A33" i="4"/>
  <c r="B33" i="4"/>
  <c r="C33" i="4"/>
  <c r="D33" i="4"/>
  <c r="E33" i="4"/>
  <c r="F33" i="4"/>
  <c r="G33" i="4"/>
  <c r="A34" i="4"/>
  <c r="B34" i="4"/>
  <c r="C34" i="4"/>
  <c r="D34" i="4"/>
  <c r="E34" i="4"/>
  <c r="F34" i="4"/>
  <c r="G34" i="4"/>
  <c r="A35" i="4"/>
  <c r="B35" i="4"/>
  <c r="C35" i="4"/>
  <c r="D35" i="4"/>
  <c r="E35" i="4"/>
  <c r="F35" i="4"/>
  <c r="G35" i="4"/>
  <c r="A36" i="4"/>
  <c r="B36" i="4"/>
  <c r="C36" i="4"/>
  <c r="D36" i="4"/>
  <c r="E36" i="4"/>
  <c r="F36" i="4"/>
  <c r="G36" i="4"/>
  <c r="K36" i="4"/>
  <c r="A37" i="4"/>
  <c r="B37" i="4"/>
  <c r="C37" i="4"/>
  <c r="D37" i="4"/>
  <c r="E37" i="4"/>
  <c r="F37" i="4"/>
  <c r="G37" i="4"/>
  <c r="I37" i="4"/>
  <c r="J37" i="4"/>
  <c r="K37" i="4"/>
  <c r="L37" i="4"/>
  <c r="A38" i="4"/>
  <c r="B38" i="4"/>
  <c r="C38" i="4"/>
  <c r="D38" i="4"/>
  <c r="E38" i="4"/>
  <c r="F38" i="4"/>
  <c r="G38" i="4"/>
  <c r="I38" i="4"/>
  <c r="J38" i="4"/>
  <c r="K38" i="4"/>
  <c r="L38" i="4"/>
  <c r="A39" i="4"/>
  <c r="B39" i="4"/>
  <c r="C39" i="4"/>
  <c r="D39" i="4"/>
  <c r="E39" i="4"/>
  <c r="F39" i="4"/>
  <c r="G39" i="4"/>
  <c r="I39" i="4"/>
  <c r="J39" i="4"/>
  <c r="K39" i="4"/>
  <c r="L39" i="4"/>
  <c r="A40" i="4"/>
  <c r="B40" i="4"/>
  <c r="C40" i="4"/>
  <c r="D40" i="4"/>
  <c r="E40" i="4"/>
  <c r="F40" i="4"/>
  <c r="G40" i="4"/>
  <c r="A41" i="4"/>
  <c r="B41" i="4"/>
  <c r="C41" i="4"/>
  <c r="D41" i="4"/>
  <c r="E41" i="4"/>
  <c r="F41" i="4"/>
  <c r="G41" i="4"/>
  <c r="A42" i="4"/>
  <c r="B42" i="4"/>
  <c r="C42" i="4"/>
  <c r="D42" i="4"/>
  <c r="E42" i="4"/>
  <c r="F42" i="4"/>
  <c r="G42" i="4"/>
  <c r="I42" i="4"/>
  <c r="J42" i="4"/>
  <c r="K42" i="4"/>
  <c r="L42" i="4"/>
  <c r="A43" i="4"/>
  <c r="B43" i="4"/>
  <c r="C43" i="4"/>
  <c r="D43" i="4"/>
  <c r="E43" i="4"/>
  <c r="F43" i="4"/>
  <c r="G43" i="4"/>
  <c r="I43" i="4"/>
  <c r="J43" i="4"/>
  <c r="K43" i="4"/>
  <c r="L43" i="4"/>
  <c r="A44" i="4"/>
  <c r="B44" i="4"/>
  <c r="C44" i="4"/>
  <c r="D44" i="4"/>
  <c r="E44" i="4"/>
  <c r="F44" i="4"/>
  <c r="G44" i="4"/>
  <c r="I44" i="4"/>
  <c r="J44" i="4"/>
  <c r="K44" i="4"/>
  <c r="L44" i="4"/>
  <c r="A45" i="4"/>
  <c r="B45" i="4"/>
  <c r="C45" i="4"/>
  <c r="D45" i="4"/>
  <c r="E45" i="4"/>
  <c r="F45" i="4"/>
  <c r="G45" i="4"/>
  <c r="I45" i="4"/>
  <c r="J45" i="4"/>
  <c r="K45" i="4"/>
  <c r="L45" i="4"/>
  <c r="A46" i="4"/>
  <c r="B46" i="4"/>
  <c r="C46" i="4"/>
  <c r="D46" i="4"/>
  <c r="E46" i="4"/>
  <c r="F46" i="4"/>
  <c r="G46" i="4"/>
  <c r="I46" i="4"/>
  <c r="J46" i="4"/>
  <c r="K46" i="4"/>
  <c r="L46" i="4"/>
  <c r="A47" i="4"/>
  <c r="B47" i="4"/>
  <c r="C47" i="4"/>
  <c r="D47" i="4"/>
  <c r="E47" i="4"/>
  <c r="F47" i="4"/>
  <c r="G47" i="4"/>
  <c r="A48" i="4"/>
  <c r="B48" i="4"/>
  <c r="C48" i="4"/>
  <c r="D48" i="4"/>
  <c r="E48" i="4"/>
  <c r="F48" i="4"/>
  <c r="G48" i="4"/>
  <c r="K48" i="4"/>
  <c r="X48" i="4" s="1"/>
  <c r="L48" i="4"/>
  <c r="A49" i="4"/>
  <c r="B49" i="4"/>
  <c r="C49" i="4"/>
  <c r="D49" i="4"/>
  <c r="E49" i="4"/>
  <c r="F49" i="4"/>
  <c r="G49" i="4"/>
  <c r="K49" i="4"/>
  <c r="R49" i="4" s="1"/>
  <c r="L49" i="4"/>
  <c r="X49" i="4" s="1"/>
  <c r="A50" i="4"/>
  <c r="B50" i="4"/>
  <c r="C50" i="4"/>
  <c r="D50" i="4"/>
  <c r="E50" i="4"/>
  <c r="F50" i="4"/>
  <c r="G50" i="4"/>
  <c r="A51" i="4"/>
  <c r="B51" i="4"/>
  <c r="C51" i="4"/>
  <c r="D51" i="4"/>
  <c r="E51" i="4"/>
  <c r="F51" i="4"/>
  <c r="G51" i="4"/>
  <c r="A52" i="4"/>
  <c r="B52" i="4"/>
  <c r="C52" i="4"/>
  <c r="D52" i="4"/>
  <c r="E52" i="4"/>
  <c r="F52" i="4"/>
  <c r="G52" i="4"/>
  <c r="A53" i="4"/>
  <c r="B53" i="4"/>
  <c r="C53" i="4"/>
  <c r="D53" i="4"/>
  <c r="E53" i="4"/>
  <c r="F53" i="4"/>
  <c r="G53" i="4"/>
  <c r="A54" i="4"/>
  <c r="B54" i="4"/>
  <c r="C54" i="4"/>
  <c r="D54" i="4"/>
  <c r="E54" i="4"/>
  <c r="F54" i="4"/>
  <c r="G54" i="4"/>
  <c r="A55" i="4"/>
  <c r="B55" i="4"/>
  <c r="C55" i="4"/>
  <c r="D55" i="4"/>
  <c r="E55" i="4"/>
  <c r="F55" i="4"/>
  <c r="G55" i="4"/>
  <c r="A56" i="4"/>
  <c r="B56" i="4"/>
  <c r="C56" i="4"/>
  <c r="D56" i="4"/>
  <c r="E56" i="4"/>
  <c r="F56" i="4"/>
  <c r="G56" i="4"/>
  <c r="A57" i="4"/>
  <c r="B57" i="4"/>
  <c r="C57" i="4"/>
  <c r="D57" i="4"/>
  <c r="E57" i="4"/>
  <c r="F57" i="4"/>
  <c r="G57" i="4"/>
  <c r="A58" i="4"/>
  <c r="B58" i="4"/>
  <c r="C58" i="4"/>
  <c r="D58" i="4"/>
  <c r="E58" i="4"/>
  <c r="F58" i="4"/>
  <c r="G58" i="4"/>
  <c r="A59" i="4"/>
  <c r="B59" i="4"/>
  <c r="C59" i="4"/>
  <c r="D59" i="4"/>
  <c r="E59" i="4"/>
  <c r="F59" i="4"/>
  <c r="G59" i="4"/>
  <c r="A60" i="4"/>
  <c r="B60" i="4"/>
  <c r="C60" i="4"/>
  <c r="D60" i="4"/>
  <c r="E60" i="4"/>
  <c r="F60" i="4"/>
  <c r="G60" i="4"/>
  <c r="A61" i="4"/>
  <c r="B61" i="4"/>
  <c r="C61" i="4"/>
  <c r="D61" i="4"/>
  <c r="E61" i="4"/>
  <c r="F61" i="4"/>
  <c r="G61" i="4"/>
  <c r="A62" i="4"/>
  <c r="B62" i="4"/>
  <c r="C62" i="4"/>
  <c r="D62" i="4"/>
  <c r="E62" i="4"/>
  <c r="F62" i="4"/>
  <c r="G62" i="4"/>
  <c r="A63" i="4"/>
  <c r="B63" i="4"/>
  <c r="C63" i="4"/>
  <c r="D63" i="4"/>
  <c r="E63" i="4"/>
  <c r="F63" i="4"/>
  <c r="G63" i="4"/>
  <c r="A64" i="4"/>
  <c r="B64" i="4"/>
  <c r="C64" i="4"/>
  <c r="D64" i="4"/>
  <c r="E64" i="4"/>
  <c r="F64" i="4"/>
  <c r="G64" i="4"/>
  <c r="A65" i="4"/>
  <c r="B65" i="4"/>
  <c r="C65" i="4"/>
  <c r="D65" i="4"/>
  <c r="E65" i="4"/>
  <c r="F65" i="4"/>
  <c r="G65" i="4"/>
  <c r="A66" i="4"/>
  <c r="B66" i="4"/>
  <c r="C66" i="4"/>
  <c r="D66" i="4"/>
  <c r="E66" i="4"/>
  <c r="F66" i="4"/>
  <c r="G66" i="4"/>
  <c r="I66" i="4"/>
  <c r="J66" i="4"/>
  <c r="K66" i="4"/>
  <c r="L66" i="4"/>
  <c r="A67" i="4"/>
  <c r="B67" i="4"/>
  <c r="C67" i="4"/>
  <c r="D67" i="4"/>
  <c r="E67" i="4"/>
  <c r="F67" i="4"/>
  <c r="G67" i="4"/>
  <c r="I67" i="4"/>
  <c r="J67" i="4"/>
  <c r="K67" i="4"/>
  <c r="L67" i="4"/>
  <c r="A68" i="4"/>
  <c r="B68" i="4"/>
  <c r="C68" i="4"/>
  <c r="D68" i="4"/>
  <c r="E68" i="4"/>
  <c r="F68" i="4"/>
  <c r="G68" i="4"/>
  <c r="A69" i="4"/>
  <c r="B69" i="4"/>
  <c r="C69" i="4"/>
  <c r="D69" i="4"/>
  <c r="E69" i="4"/>
  <c r="F69" i="4"/>
  <c r="G69" i="4"/>
  <c r="A70" i="4"/>
  <c r="B70" i="4"/>
  <c r="C70" i="4"/>
  <c r="D70" i="4"/>
  <c r="E70" i="4"/>
  <c r="F70" i="4"/>
  <c r="G70" i="4"/>
  <c r="A71" i="4"/>
  <c r="B71" i="4"/>
  <c r="C71" i="4"/>
  <c r="D71" i="4"/>
  <c r="E71" i="4"/>
  <c r="F71" i="4"/>
  <c r="G71" i="4"/>
  <c r="A72" i="4"/>
  <c r="B72" i="4"/>
  <c r="C72" i="4"/>
  <c r="D72" i="4"/>
  <c r="E72" i="4"/>
  <c r="F72" i="4"/>
  <c r="G72" i="4"/>
  <c r="A73" i="4"/>
  <c r="B73" i="4"/>
  <c r="C73" i="4"/>
  <c r="D73" i="4"/>
  <c r="E73" i="4"/>
  <c r="F73" i="4"/>
  <c r="G73" i="4"/>
  <c r="A74" i="4"/>
  <c r="B74" i="4"/>
  <c r="C74" i="4"/>
  <c r="D74" i="4"/>
  <c r="E74" i="4"/>
  <c r="F74" i="4"/>
  <c r="G74" i="4"/>
  <c r="A75" i="4"/>
  <c r="B75" i="4"/>
  <c r="C75" i="4"/>
  <c r="D75" i="4"/>
  <c r="E75" i="4"/>
  <c r="F75" i="4"/>
  <c r="G75" i="4"/>
  <c r="A76" i="4"/>
  <c r="B76" i="4"/>
  <c r="C76" i="4"/>
  <c r="D76" i="4"/>
  <c r="E76" i="4"/>
  <c r="F76" i="4"/>
  <c r="G76" i="4"/>
  <c r="A77" i="4"/>
  <c r="B77" i="4"/>
  <c r="C77" i="4"/>
  <c r="D77" i="4"/>
  <c r="E77" i="4"/>
  <c r="F77" i="4"/>
  <c r="G77" i="4"/>
  <c r="A78" i="4"/>
  <c r="B78" i="4"/>
  <c r="C78" i="4"/>
  <c r="D78" i="4"/>
  <c r="E78" i="4"/>
  <c r="F78" i="4"/>
  <c r="G78" i="4"/>
  <c r="A79" i="4"/>
  <c r="B79" i="4"/>
  <c r="C79" i="4"/>
  <c r="D79" i="4"/>
  <c r="E79" i="4"/>
  <c r="F79" i="4"/>
  <c r="G79" i="4"/>
  <c r="I79" i="4"/>
  <c r="J79" i="4"/>
  <c r="K79" i="4"/>
  <c r="L79" i="4"/>
  <c r="A80" i="4"/>
  <c r="B80" i="4"/>
  <c r="C80" i="4"/>
  <c r="D80" i="4"/>
  <c r="E80" i="4"/>
  <c r="F80" i="4"/>
  <c r="G80" i="4"/>
  <c r="I80" i="4"/>
  <c r="J80" i="4"/>
  <c r="K80" i="4"/>
  <c r="L80" i="4"/>
  <c r="A81" i="4"/>
  <c r="B81" i="4"/>
  <c r="C81" i="4"/>
  <c r="D81" i="4"/>
  <c r="E81" i="4"/>
  <c r="F81" i="4"/>
  <c r="G81" i="4"/>
  <c r="I81" i="4"/>
  <c r="J81" i="4"/>
  <c r="K81" i="4"/>
  <c r="L81" i="4"/>
  <c r="A82" i="4"/>
  <c r="B82" i="4"/>
  <c r="C82" i="4"/>
  <c r="D82" i="4"/>
  <c r="E82" i="4"/>
  <c r="F82" i="4"/>
  <c r="G82" i="4"/>
  <c r="K82" i="4"/>
  <c r="A83" i="4"/>
  <c r="B83" i="4"/>
  <c r="C83" i="4"/>
  <c r="D83" i="4"/>
  <c r="E83" i="4"/>
  <c r="F83" i="4"/>
  <c r="G83" i="4"/>
  <c r="I83" i="4"/>
  <c r="J83" i="4"/>
  <c r="K83" i="4"/>
  <c r="L83" i="4"/>
  <c r="A84" i="4"/>
  <c r="B84" i="4"/>
  <c r="C84" i="4"/>
  <c r="D84" i="4"/>
  <c r="E84" i="4"/>
  <c r="F84" i="4"/>
  <c r="G84" i="4"/>
  <c r="K84" i="4"/>
  <c r="A85" i="4"/>
  <c r="B85" i="4"/>
  <c r="C85" i="4"/>
  <c r="D85" i="4"/>
  <c r="E85" i="4"/>
  <c r="F85" i="4"/>
  <c r="G85" i="4"/>
  <c r="I85" i="4"/>
  <c r="J85" i="4"/>
  <c r="K85" i="4"/>
  <c r="L85" i="4"/>
  <c r="A86" i="4"/>
  <c r="B86" i="4"/>
  <c r="C86" i="4"/>
  <c r="D86" i="4"/>
  <c r="E86" i="4"/>
  <c r="F86" i="4"/>
  <c r="G86" i="4"/>
  <c r="A87" i="4"/>
  <c r="B87" i="4"/>
  <c r="C87" i="4"/>
  <c r="D87" i="4"/>
  <c r="E87" i="4"/>
  <c r="F87" i="4"/>
  <c r="G87" i="4"/>
  <c r="A88" i="4"/>
  <c r="B88" i="4"/>
  <c r="C88" i="4"/>
  <c r="D88" i="4"/>
  <c r="E88" i="4"/>
  <c r="F88" i="4"/>
  <c r="G88" i="4"/>
  <c r="A89" i="4"/>
  <c r="B89" i="4"/>
  <c r="C89" i="4"/>
  <c r="D89" i="4"/>
  <c r="E89" i="4"/>
  <c r="F89" i="4"/>
  <c r="G89" i="4"/>
  <c r="A90" i="4"/>
  <c r="B90" i="4"/>
  <c r="C90" i="4"/>
  <c r="D90" i="4"/>
  <c r="E90" i="4"/>
  <c r="F90" i="4"/>
  <c r="G90" i="4"/>
  <c r="K90" i="4"/>
  <c r="A91" i="4"/>
  <c r="B91" i="4"/>
  <c r="C91" i="4"/>
  <c r="D91" i="4"/>
  <c r="E91" i="4"/>
  <c r="F91" i="4"/>
  <c r="G91" i="4"/>
  <c r="K91" i="4"/>
  <c r="U91" i="4" s="1"/>
  <c r="A92" i="4"/>
  <c r="B92" i="4"/>
  <c r="C92" i="4"/>
  <c r="D92" i="4"/>
  <c r="E92" i="4"/>
  <c r="F92" i="4"/>
  <c r="G92" i="4"/>
  <c r="K92" i="4"/>
  <c r="A93" i="4"/>
  <c r="B93" i="4"/>
  <c r="C93" i="4"/>
  <c r="D93" i="4"/>
  <c r="E93" i="4"/>
  <c r="F93" i="4"/>
  <c r="G93" i="4"/>
  <c r="A94" i="4"/>
  <c r="B94" i="4"/>
  <c r="C94" i="4"/>
  <c r="D94" i="4"/>
  <c r="E94" i="4"/>
  <c r="F94" i="4"/>
  <c r="G94" i="4"/>
  <c r="K94" i="4"/>
  <c r="A95" i="4"/>
  <c r="B95" i="4"/>
  <c r="C95" i="4"/>
  <c r="D95" i="4"/>
  <c r="E95" i="4"/>
  <c r="F95" i="4"/>
  <c r="G95" i="4"/>
  <c r="I95" i="4"/>
  <c r="J95" i="4"/>
  <c r="K95" i="4"/>
  <c r="L95" i="4"/>
  <c r="A96" i="4"/>
  <c r="B96" i="4"/>
  <c r="C96" i="4"/>
  <c r="D96" i="4"/>
  <c r="E96" i="4"/>
  <c r="F96" i="4"/>
  <c r="G96" i="4"/>
  <c r="K96" i="4"/>
  <c r="A97" i="4"/>
  <c r="B97" i="4"/>
  <c r="C97" i="4"/>
  <c r="D97" i="4"/>
  <c r="E97" i="4"/>
  <c r="F97" i="4"/>
  <c r="G97" i="4"/>
  <c r="K97" i="4"/>
  <c r="A98" i="4"/>
  <c r="B98" i="4"/>
  <c r="C98" i="4"/>
  <c r="D98" i="4"/>
  <c r="E98" i="4"/>
  <c r="F98" i="4"/>
  <c r="G98" i="4"/>
  <c r="I98" i="4"/>
  <c r="K98" i="4"/>
  <c r="L98" i="4"/>
  <c r="A99" i="4"/>
  <c r="B99" i="4"/>
  <c r="C99" i="4"/>
  <c r="D99" i="4"/>
  <c r="E99" i="4"/>
  <c r="F99" i="4"/>
  <c r="G99" i="4"/>
  <c r="K99" i="4"/>
  <c r="A100" i="4"/>
  <c r="B100" i="4"/>
  <c r="C100" i="4"/>
  <c r="D100" i="4"/>
  <c r="E100" i="4"/>
  <c r="F100" i="4"/>
  <c r="G100" i="4"/>
  <c r="K100" i="4"/>
  <c r="A101" i="4"/>
  <c r="B101" i="4"/>
  <c r="C101" i="4"/>
  <c r="D101" i="4"/>
  <c r="E101" i="4"/>
  <c r="F101" i="4"/>
  <c r="G101" i="4"/>
  <c r="K101" i="4"/>
  <c r="A102" i="4"/>
  <c r="B102" i="4"/>
  <c r="C102" i="4"/>
  <c r="D102" i="4"/>
  <c r="E102" i="4"/>
  <c r="F102" i="4"/>
  <c r="G102" i="4"/>
  <c r="K102" i="4"/>
  <c r="A103" i="4"/>
  <c r="B103" i="4"/>
  <c r="C103" i="4"/>
  <c r="D103" i="4"/>
  <c r="E103" i="4"/>
  <c r="F103" i="4"/>
  <c r="G103" i="4"/>
  <c r="I103" i="4"/>
  <c r="J103" i="4"/>
  <c r="K103" i="4"/>
  <c r="L103" i="4"/>
  <c r="K101" i="1"/>
  <c r="O101" i="1" s="1"/>
  <c r="N101" i="1"/>
  <c r="P101" i="1"/>
  <c r="J98" i="4" s="1"/>
  <c r="R101" i="1"/>
  <c r="K103" i="1"/>
  <c r="O103" i="1" s="1"/>
  <c r="I100" i="4" s="1"/>
  <c r="N103" i="1"/>
  <c r="P103" i="1"/>
  <c r="J100" i="4" s="1"/>
  <c r="R103" i="1"/>
  <c r="L100" i="4" s="1"/>
  <c r="K95" i="1"/>
  <c r="O95" i="1" s="1"/>
  <c r="I92" i="4" s="1"/>
  <c r="N95" i="1"/>
  <c r="P95" i="1"/>
  <c r="J92" i="4" s="1"/>
  <c r="R95" i="1"/>
  <c r="L92" i="4" s="1"/>
  <c r="K94" i="1"/>
  <c r="O94" i="1" s="1"/>
  <c r="I91" i="4" s="1"/>
  <c r="N94" i="1"/>
  <c r="P94" i="1"/>
  <c r="J91" i="4" s="1"/>
  <c r="R94" i="1"/>
  <c r="L91" i="4" s="1"/>
  <c r="T100" i="4" l="1"/>
  <c r="U92" i="4"/>
  <c r="N98" i="4"/>
  <c r="O98" i="4"/>
  <c r="P98" i="4"/>
  <c r="Q98" i="4"/>
  <c r="R98" i="4"/>
  <c r="S98" i="4"/>
  <c r="U98" i="4"/>
  <c r="V98" i="4"/>
  <c r="W98" i="4"/>
  <c r="X98" i="4"/>
  <c r="M98" i="4"/>
  <c r="R48" i="4"/>
  <c r="S48" i="4"/>
  <c r="T48" i="4"/>
  <c r="U48" i="4"/>
  <c r="V48" i="4"/>
  <c r="W48" i="4"/>
  <c r="M48" i="4"/>
  <c r="N48" i="4"/>
  <c r="O48" i="4"/>
  <c r="P48" i="4"/>
  <c r="Q48" i="4"/>
  <c r="N100" i="4"/>
  <c r="O100" i="4"/>
  <c r="P100" i="4"/>
  <c r="Q100" i="4"/>
  <c r="R100" i="4"/>
  <c r="S100" i="4"/>
  <c r="U100" i="4"/>
  <c r="V100" i="4"/>
  <c r="W100" i="4"/>
  <c r="X100" i="4"/>
  <c r="M100" i="4"/>
  <c r="P26" i="4"/>
  <c r="R26" i="4"/>
  <c r="O91" i="4"/>
  <c r="P91" i="4"/>
  <c r="Q91" i="4"/>
  <c r="R91" i="4"/>
  <c r="S91" i="4"/>
  <c r="T91" i="4"/>
  <c r="V91" i="4"/>
  <c r="W91" i="4"/>
  <c r="X91" i="4"/>
  <c r="M91" i="4"/>
  <c r="N91" i="4"/>
  <c r="O92" i="4"/>
  <c r="P92" i="4"/>
  <c r="Q92" i="4"/>
  <c r="R92" i="4"/>
  <c r="S92" i="4"/>
  <c r="T92" i="4"/>
  <c r="V92" i="4"/>
  <c r="W92" i="4"/>
  <c r="X92" i="4"/>
  <c r="M92" i="4"/>
  <c r="N92" i="4"/>
  <c r="Q49" i="4"/>
  <c r="M82" i="4"/>
  <c r="P49" i="4"/>
  <c r="O49" i="4"/>
  <c r="V6" i="4"/>
  <c r="N49" i="4"/>
  <c r="M49" i="4"/>
  <c r="S6" i="4"/>
  <c r="W49" i="4"/>
  <c r="V49" i="4"/>
  <c r="U49" i="4"/>
  <c r="Q82" i="4"/>
  <c r="T49" i="4"/>
  <c r="S49" i="4"/>
  <c r="R27" i="1"/>
  <c r="R30" i="1"/>
  <c r="R9" i="1"/>
  <c r="L6" i="4" s="1"/>
  <c r="T6" i="4" s="1"/>
  <c r="P9" i="1"/>
  <c r="J6" i="4" s="1"/>
  <c r="N9" i="1"/>
  <c r="K9" i="1"/>
  <c r="O9" i="1" s="1"/>
  <c r="I6" i="4" s="1"/>
  <c r="R85" i="1"/>
  <c r="L82" i="4" s="1"/>
  <c r="U82" i="4" s="1"/>
  <c r="P85" i="1"/>
  <c r="J82" i="4" s="1"/>
  <c r="N85" i="1"/>
  <c r="K85" i="1"/>
  <c r="O85" i="1" s="1"/>
  <c r="I82" i="4" s="1"/>
  <c r="R107" i="1"/>
  <c r="L104" i="4" s="1"/>
  <c r="N104" i="4" s="1"/>
  <c r="P107" i="1"/>
  <c r="J104" i="4" s="1"/>
  <c r="N107" i="1"/>
  <c r="K107" i="1"/>
  <c r="O107" i="1" s="1"/>
  <c r="I104" i="4" s="1"/>
  <c r="F110" i="3"/>
  <c r="R29" i="1"/>
  <c r="L26" i="4" s="1"/>
  <c r="S26" i="4" s="1"/>
  <c r="X6" i="4" l="1"/>
  <c r="Q26" i="4"/>
  <c r="P104" i="4"/>
  <c r="S82" i="4"/>
  <c r="O26" i="4"/>
  <c r="P6" i="4"/>
  <c r="R104" i="4"/>
  <c r="N82" i="4"/>
  <c r="N26" i="4"/>
  <c r="R6" i="4"/>
  <c r="V82" i="4"/>
  <c r="X82" i="4"/>
  <c r="M104" i="4"/>
  <c r="X26" i="4"/>
  <c r="Q30" i="1"/>
  <c r="K27" i="4" s="1"/>
  <c r="L27" i="4"/>
  <c r="U104" i="4"/>
  <c r="W104" i="4"/>
  <c r="M6" i="4"/>
  <c r="W26" i="4"/>
  <c r="N6" i="4"/>
  <c r="P82" i="4"/>
  <c r="U6" i="4"/>
  <c r="W6" i="4"/>
  <c r="V26" i="4"/>
  <c r="O104" i="4"/>
  <c r="U26" i="4"/>
  <c r="Q27" i="1"/>
  <c r="K24" i="4" s="1"/>
  <c r="L24" i="4"/>
  <c r="O6" i="4"/>
  <c r="R82" i="4"/>
  <c r="M26" i="4"/>
  <c r="T26" i="4"/>
  <c r="O82" i="4"/>
  <c r="X104" i="4"/>
  <c r="T104" i="4"/>
  <c r="Q104" i="4"/>
  <c r="T82" i="4"/>
  <c r="W82" i="4"/>
  <c r="Q6" i="4"/>
  <c r="S104" i="4"/>
  <c r="V104" i="4"/>
  <c r="R62" i="1"/>
  <c r="R60" i="1"/>
  <c r="L57" i="4" s="1"/>
  <c r="R55" i="1"/>
  <c r="R81" i="1"/>
  <c r="L78" i="4" s="1"/>
  <c r="D2" i="4"/>
  <c r="R99" i="1"/>
  <c r="L96" i="4" s="1"/>
  <c r="P99" i="1"/>
  <c r="J96" i="4" s="1"/>
  <c r="N99" i="1"/>
  <c r="K99" i="1"/>
  <c r="O99" i="1" s="1"/>
  <c r="I96" i="4" s="1"/>
  <c r="R97" i="1"/>
  <c r="L94" i="4" s="1"/>
  <c r="P97" i="1"/>
  <c r="J94" i="4" s="1"/>
  <c r="N97" i="1"/>
  <c r="K97" i="1"/>
  <c r="O97" i="1" s="1"/>
  <c r="I94" i="4" s="1"/>
  <c r="R87" i="1"/>
  <c r="L84" i="4" s="1"/>
  <c r="P87" i="1"/>
  <c r="J84" i="4" s="1"/>
  <c r="N87" i="1"/>
  <c r="K87" i="1"/>
  <c r="O87" i="1" s="1"/>
  <c r="I84" i="4" s="1"/>
  <c r="R13" i="1"/>
  <c r="L10" i="4" s="1"/>
  <c r="P13" i="1"/>
  <c r="J10" i="4" s="1"/>
  <c r="O13" i="1"/>
  <c r="I10" i="4" s="1"/>
  <c r="R11" i="1"/>
  <c r="L8" i="4" s="1"/>
  <c r="P11" i="1"/>
  <c r="J8" i="4" s="1"/>
  <c r="O11" i="1"/>
  <c r="I8" i="4" s="1"/>
  <c r="R34" i="1"/>
  <c r="L31" i="4" s="1"/>
  <c r="P34" i="1"/>
  <c r="J31" i="4" s="1"/>
  <c r="O34" i="1"/>
  <c r="I31" i="4" s="1"/>
  <c r="P39" i="1"/>
  <c r="J36" i="4" s="1"/>
  <c r="O39" i="1"/>
  <c r="I36" i="4" s="1"/>
  <c r="R39" i="1"/>
  <c r="L36" i="4" s="1"/>
  <c r="R36" i="1"/>
  <c r="P36" i="4" l="1"/>
  <c r="Q36" i="4"/>
  <c r="M36" i="4"/>
  <c r="R36" i="4"/>
  <c r="O36" i="4"/>
  <c r="S36" i="4"/>
  <c r="T36" i="4"/>
  <c r="U36" i="4"/>
  <c r="V36" i="4"/>
  <c r="W36" i="4"/>
  <c r="X36" i="4"/>
  <c r="N36" i="4"/>
  <c r="Q36" i="1"/>
  <c r="K33" i="4" s="1"/>
  <c r="L33" i="4"/>
  <c r="Q10" i="4"/>
  <c r="U10" i="4"/>
  <c r="X10" i="4"/>
  <c r="T10" i="4"/>
  <c r="O10" i="4"/>
  <c r="W10" i="4"/>
  <c r="M10" i="4"/>
  <c r="V10" i="4"/>
  <c r="R10" i="4"/>
  <c r="P10" i="4"/>
  <c r="S10" i="4"/>
  <c r="N10" i="4"/>
  <c r="S24" i="4"/>
  <c r="T24" i="4"/>
  <c r="U24" i="4"/>
  <c r="V24" i="4"/>
  <c r="W24" i="4"/>
  <c r="X24" i="4"/>
  <c r="N24" i="4"/>
  <c r="O24" i="4"/>
  <c r="P24" i="4"/>
  <c r="Q24" i="4"/>
  <c r="R24" i="4"/>
  <c r="M24" i="4"/>
  <c r="M31" i="4"/>
  <c r="U31" i="4"/>
  <c r="S31" i="4"/>
  <c r="Q31" i="4"/>
  <c r="O31" i="4"/>
  <c r="X31" i="4"/>
  <c r="V31" i="4"/>
  <c r="T31" i="4"/>
  <c r="R31" i="4"/>
  <c r="P31" i="4"/>
  <c r="N31" i="4"/>
  <c r="W31" i="4"/>
  <c r="S27" i="4"/>
  <c r="T27" i="4"/>
  <c r="U27" i="4"/>
  <c r="V27" i="4"/>
  <c r="W27" i="4"/>
  <c r="X27" i="4"/>
  <c r="N27" i="4"/>
  <c r="O27" i="4"/>
  <c r="P27" i="4"/>
  <c r="Q27" i="4"/>
  <c r="R27" i="4"/>
  <c r="M27" i="4"/>
  <c r="U94" i="4"/>
  <c r="V94" i="4"/>
  <c r="W94" i="4"/>
  <c r="X94" i="4"/>
  <c r="T94" i="4"/>
  <c r="M94" i="4"/>
  <c r="Q94" i="4"/>
  <c r="N94" i="4"/>
  <c r="O94" i="4"/>
  <c r="P94" i="4"/>
  <c r="R94" i="4"/>
  <c r="S94" i="4"/>
  <c r="Q62" i="1"/>
  <c r="K59" i="4" s="1"/>
  <c r="L59" i="4"/>
  <c r="N84" i="4"/>
  <c r="O84" i="4"/>
  <c r="U84" i="4"/>
  <c r="P84" i="4"/>
  <c r="M84" i="4"/>
  <c r="Q84" i="4"/>
  <c r="R84" i="4"/>
  <c r="S84" i="4"/>
  <c r="T84" i="4"/>
  <c r="V84" i="4"/>
  <c r="W84" i="4"/>
  <c r="X84" i="4"/>
  <c r="U8" i="4"/>
  <c r="X8" i="4"/>
  <c r="T8" i="4"/>
  <c r="N8" i="4"/>
  <c r="O8" i="4"/>
  <c r="W8" i="4"/>
  <c r="M8" i="4"/>
  <c r="R8" i="4"/>
  <c r="P8" i="4"/>
  <c r="Q8" i="4"/>
  <c r="V8" i="4"/>
  <c r="S8" i="4"/>
  <c r="T96" i="4"/>
  <c r="M96" i="4"/>
  <c r="V96" i="4"/>
  <c r="N96" i="4"/>
  <c r="X96" i="4"/>
  <c r="O96" i="4"/>
  <c r="P96" i="4"/>
  <c r="Q96" i="4"/>
  <c r="R96" i="4"/>
  <c r="S96" i="4"/>
  <c r="U96" i="4"/>
  <c r="W96" i="4"/>
  <c r="Q55" i="1"/>
  <c r="K52" i="4" s="1"/>
  <c r="L52" i="4"/>
  <c r="J97" i="3"/>
  <c r="M97" i="3" s="1"/>
  <c r="D97" i="3"/>
  <c r="I97" i="3" s="1"/>
  <c r="L97" i="3" s="1"/>
  <c r="P52" i="4" l="1"/>
  <c r="Q52" i="4"/>
  <c r="R52" i="4"/>
  <c r="S52" i="4"/>
  <c r="T52" i="4"/>
  <c r="U52" i="4"/>
  <c r="W52" i="4"/>
  <c r="X52" i="4"/>
  <c r="M52" i="4"/>
  <c r="N52" i="4"/>
  <c r="O52" i="4"/>
  <c r="V52" i="4"/>
  <c r="O59" i="4"/>
  <c r="P59" i="4"/>
  <c r="Q59" i="4"/>
  <c r="R59" i="4"/>
  <c r="S59" i="4"/>
  <c r="T59" i="4"/>
  <c r="V59" i="4"/>
  <c r="W59" i="4"/>
  <c r="X59" i="4"/>
  <c r="M59" i="4"/>
  <c r="N59" i="4"/>
  <c r="U59" i="4"/>
  <c r="S33" i="4"/>
  <c r="T33" i="4"/>
  <c r="U33" i="4"/>
  <c r="V33" i="4"/>
  <c r="W33" i="4"/>
  <c r="X33" i="4"/>
  <c r="N33" i="4"/>
  <c r="O33" i="4"/>
  <c r="P33" i="4"/>
  <c r="Q33" i="4"/>
  <c r="R33" i="4"/>
  <c r="M33" i="4"/>
  <c r="K100" i="3"/>
  <c r="J99" i="3"/>
  <c r="M99" i="3" s="1"/>
  <c r="D99" i="3"/>
  <c r="I99" i="3" s="1"/>
  <c r="L99" i="3" s="1"/>
  <c r="J98" i="3"/>
  <c r="M98" i="3" s="1"/>
  <c r="D98" i="3"/>
  <c r="I98" i="3" s="1"/>
  <c r="L98" i="3" s="1"/>
  <c r="J96" i="3"/>
  <c r="M96" i="3" s="1"/>
  <c r="D96" i="3"/>
  <c r="I96" i="3" s="1"/>
  <c r="L96" i="3" s="1"/>
  <c r="M100" i="3" l="1"/>
  <c r="P116" i="1" s="1"/>
  <c r="J113" i="4" s="1"/>
  <c r="L100" i="3"/>
  <c r="K7" i="6"/>
  <c r="K24" i="6"/>
  <c r="O24" i="6" s="1"/>
  <c r="K29" i="6"/>
  <c r="J81" i="3"/>
  <c r="O116" i="1" l="1"/>
  <c r="I113" i="4" s="1"/>
  <c r="N97" i="3"/>
  <c r="N99" i="3"/>
  <c r="N96" i="3"/>
  <c r="Q116" i="1" s="1"/>
  <c r="K113" i="4" s="1"/>
  <c r="N98" i="3"/>
  <c r="R116" i="1" s="1"/>
  <c r="L113" i="4" s="1"/>
  <c r="R59" i="1"/>
  <c r="L56" i="4" s="1"/>
  <c r="R58" i="1"/>
  <c r="L55" i="4" s="1"/>
  <c r="Q60" i="1"/>
  <c r="K57" i="4" s="1"/>
  <c r="R15" i="1"/>
  <c r="L12" i="4" s="1"/>
  <c r="R17" i="1"/>
  <c r="L14" i="4" s="1"/>
  <c r="R16" i="1"/>
  <c r="L13" i="4" s="1"/>
  <c r="R18" i="1"/>
  <c r="L15" i="4" s="1"/>
  <c r="R105" i="1"/>
  <c r="L102" i="4" s="1"/>
  <c r="R104" i="1"/>
  <c r="L101" i="4" s="1"/>
  <c r="R100" i="1"/>
  <c r="L97" i="4" s="1"/>
  <c r="R102" i="1"/>
  <c r="L99" i="4" s="1"/>
  <c r="R93" i="1"/>
  <c r="L90" i="4" s="1"/>
  <c r="R91" i="1"/>
  <c r="L88" i="4" s="1"/>
  <c r="R90" i="1"/>
  <c r="L87" i="4" s="1"/>
  <c r="R89" i="1"/>
  <c r="L86" i="4" s="1"/>
  <c r="R92" i="1"/>
  <c r="L89" i="4" s="1"/>
  <c r="R80" i="1"/>
  <c r="L77" i="4" s="1"/>
  <c r="Q81" i="1"/>
  <c r="K78" i="4" s="1"/>
  <c r="R79" i="1"/>
  <c r="L76" i="4" s="1"/>
  <c r="R71" i="1"/>
  <c r="L68" i="4" s="1"/>
  <c r="O78" i="4" l="1"/>
  <c r="P78" i="4"/>
  <c r="Q78" i="4"/>
  <c r="R78" i="4"/>
  <c r="S78" i="4"/>
  <c r="T78" i="4"/>
  <c r="V78" i="4"/>
  <c r="W78" i="4"/>
  <c r="X78" i="4"/>
  <c r="M78" i="4"/>
  <c r="N78" i="4"/>
  <c r="U78" i="4"/>
  <c r="V99" i="4"/>
  <c r="W99" i="4"/>
  <c r="R99" i="4"/>
  <c r="X99" i="4"/>
  <c r="U99" i="4"/>
  <c r="M99" i="4"/>
  <c r="T99" i="4"/>
  <c r="N99" i="4"/>
  <c r="O99" i="4"/>
  <c r="P99" i="4"/>
  <c r="Q99" i="4"/>
  <c r="S99" i="4"/>
  <c r="O57" i="4"/>
  <c r="P57" i="4"/>
  <c r="Q57" i="4"/>
  <c r="R57" i="4"/>
  <c r="S57" i="4"/>
  <c r="T57" i="4"/>
  <c r="V57" i="4"/>
  <c r="W57" i="4"/>
  <c r="X57" i="4"/>
  <c r="M57" i="4"/>
  <c r="N57" i="4"/>
  <c r="U57" i="4"/>
  <c r="W97" i="4"/>
  <c r="X97" i="4"/>
  <c r="M97" i="4"/>
  <c r="T97" i="4"/>
  <c r="N97" i="4"/>
  <c r="O97" i="4"/>
  <c r="P97" i="4"/>
  <c r="Q97" i="4"/>
  <c r="S97" i="4"/>
  <c r="V97" i="4"/>
  <c r="R97" i="4"/>
  <c r="U97" i="4"/>
  <c r="N90" i="4"/>
  <c r="U90" i="4"/>
  <c r="O90" i="4"/>
  <c r="P90" i="4"/>
  <c r="Q90" i="4"/>
  <c r="R90" i="4"/>
  <c r="S90" i="4"/>
  <c r="T90" i="4"/>
  <c r="V90" i="4"/>
  <c r="W90" i="4"/>
  <c r="X90" i="4"/>
  <c r="M90" i="4"/>
  <c r="X101" i="4"/>
  <c r="M101" i="4"/>
  <c r="T101" i="4"/>
  <c r="N101" i="4"/>
  <c r="O101" i="4"/>
  <c r="U101" i="4"/>
  <c r="P101" i="4"/>
  <c r="Q101" i="4"/>
  <c r="W101" i="4"/>
  <c r="R101" i="4"/>
  <c r="S101" i="4"/>
  <c r="V101" i="4"/>
  <c r="N113" i="4"/>
  <c r="O113" i="4"/>
  <c r="P113" i="4"/>
  <c r="Q113" i="4"/>
  <c r="R113" i="4"/>
  <c r="S113" i="4"/>
  <c r="U113" i="4"/>
  <c r="V113" i="4"/>
  <c r="W113" i="4"/>
  <c r="X113" i="4"/>
  <c r="M113" i="4"/>
  <c r="T113" i="4"/>
  <c r="X102" i="4"/>
  <c r="U102" i="4"/>
  <c r="M102" i="4"/>
  <c r="T102" i="4"/>
  <c r="N102" i="4"/>
  <c r="O102" i="4"/>
  <c r="P102" i="4"/>
  <c r="W102" i="4"/>
  <c r="Q102" i="4"/>
  <c r="R102" i="4"/>
  <c r="S102" i="4"/>
  <c r="V102" i="4"/>
  <c r="Q17" i="1"/>
  <c r="K14" i="4" s="1"/>
  <c r="Q15" i="1"/>
  <c r="K12" i="4" s="1"/>
  <c r="Q79" i="1"/>
  <c r="K76" i="4" s="1"/>
  <c r="Q58" i="1"/>
  <c r="K55" i="4" s="1"/>
  <c r="Q91" i="1"/>
  <c r="K88" i="4" s="1"/>
  <c r="Q59" i="1"/>
  <c r="K56" i="4" s="1"/>
  <c r="Q92" i="1"/>
  <c r="K89" i="4" s="1"/>
  <c r="Q71" i="1"/>
  <c r="K68" i="4" s="1"/>
  <c r="Q80" i="1"/>
  <c r="K77" i="4" s="1"/>
  <c r="Q89" i="1"/>
  <c r="K86" i="4" s="1"/>
  <c r="Q18" i="1"/>
  <c r="K15" i="4" s="1"/>
  <c r="Q90" i="1"/>
  <c r="K87" i="4" s="1"/>
  <c r="Q16" i="1"/>
  <c r="K13" i="4" s="1"/>
  <c r="N100" i="3"/>
  <c r="O29" i="6"/>
  <c r="O7" i="6"/>
  <c r="K80" i="6"/>
  <c r="O80" i="6" s="1"/>
  <c r="K75" i="6"/>
  <c r="O75" i="6" s="1"/>
  <c r="K70" i="6"/>
  <c r="O70" i="6" s="1"/>
  <c r="K65" i="6"/>
  <c r="O65" i="6" s="1"/>
  <c r="K58" i="6"/>
  <c r="O58" i="6" s="1"/>
  <c r="K51" i="6"/>
  <c r="O51" i="6" s="1"/>
  <c r="K46" i="6"/>
  <c r="O46" i="6" s="1"/>
  <c r="K39" i="6"/>
  <c r="K34" i="6"/>
  <c r="O34" i="6" s="1"/>
  <c r="K12" i="6"/>
  <c r="O12" i="6" s="1"/>
  <c r="K17" i="6"/>
  <c r="O17" i="6" s="1"/>
  <c r="M71" i="6"/>
  <c r="D70" i="6"/>
  <c r="G70" i="6" s="1"/>
  <c r="J70" i="6" s="1"/>
  <c r="N70" i="6" s="1"/>
  <c r="M81" i="6"/>
  <c r="D80" i="6"/>
  <c r="G80" i="6" s="1"/>
  <c r="J80" i="6" s="1"/>
  <c r="N80" i="6" s="1"/>
  <c r="M52" i="6"/>
  <c r="D51" i="6"/>
  <c r="G51" i="6" s="1"/>
  <c r="J51" i="6" s="1"/>
  <c r="N51" i="6" s="1"/>
  <c r="M35" i="6"/>
  <c r="D34" i="6"/>
  <c r="G34" i="6" s="1"/>
  <c r="J34" i="6" s="1"/>
  <c r="N34" i="6" s="1"/>
  <c r="N15" i="4" l="1"/>
  <c r="O15" i="4"/>
  <c r="P15" i="4"/>
  <c r="Q15" i="4"/>
  <c r="R15" i="4"/>
  <c r="S15" i="4"/>
  <c r="U15" i="4"/>
  <c r="V15" i="4"/>
  <c r="W15" i="4"/>
  <c r="X15" i="4"/>
  <c r="M15" i="4"/>
  <c r="T15" i="4"/>
  <c r="O68" i="4"/>
  <c r="P68" i="4"/>
  <c r="Q68" i="4"/>
  <c r="R68" i="4"/>
  <c r="S68" i="4"/>
  <c r="T68" i="4"/>
  <c r="V68" i="4"/>
  <c r="W68" i="4"/>
  <c r="X68" i="4"/>
  <c r="M68" i="4"/>
  <c r="N68" i="4"/>
  <c r="U68" i="4"/>
  <c r="O89" i="4"/>
  <c r="P89" i="4"/>
  <c r="Q89" i="4"/>
  <c r="R89" i="4"/>
  <c r="S89" i="4"/>
  <c r="T89" i="4"/>
  <c r="V89" i="4"/>
  <c r="W89" i="4"/>
  <c r="X89" i="4"/>
  <c r="M89" i="4"/>
  <c r="N89" i="4"/>
  <c r="U89" i="4"/>
  <c r="O56" i="4"/>
  <c r="P56" i="4"/>
  <c r="Q56" i="4"/>
  <c r="R56" i="4"/>
  <c r="S56" i="4"/>
  <c r="T56" i="4"/>
  <c r="V56" i="4"/>
  <c r="W56" i="4"/>
  <c r="X56" i="4"/>
  <c r="M56" i="4"/>
  <c r="N56" i="4"/>
  <c r="U56" i="4"/>
  <c r="O88" i="4"/>
  <c r="P88" i="4"/>
  <c r="Q88" i="4"/>
  <c r="R88" i="4"/>
  <c r="S88" i="4"/>
  <c r="T88" i="4"/>
  <c r="V88" i="4"/>
  <c r="W88" i="4"/>
  <c r="X88" i="4"/>
  <c r="M88" i="4"/>
  <c r="N88" i="4"/>
  <c r="U88" i="4"/>
  <c r="O55" i="4"/>
  <c r="P55" i="4"/>
  <c r="Q55" i="4"/>
  <c r="R55" i="4"/>
  <c r="S55" i="4"/>
  <c r="T55" i="4"/>
  <c r="V55" i="4"/>
  <c r="W55" i="4"/>
  <c r="X55" i="4"/>
  <c r="M55" i="4"/>
  <c r="N55" i="4"/>
  <c r="U55" i="4"/>
  <c r="O77" i="4"/>
  <c r="P77" i="4"/>
  <c r="Q77" i="4"/>
  <c r="R77" i="4"/>
  <c r="S77" i="4"/>
  <c r="T77" i="4"/>
  <c r="V77" i="4"/>
  <c r="W77" i="4"/>
  <c r="X77" i="4"/>
  <c r="M77" i="4"/>
  <c r="N77" i="4"/>
  <c r="U77" i="4"/>
  <c r="O76" i="4"/>
  <c r="P76" i="4"/>
  <c r="Q76" i="4"/>
  <c r="R76" i="4"/>
  <c r="S76" i="4"/>
  <c r="T76" i="4"/>
  <c r="V76" i="4"/>
  <c r="W76" i="4"/>
  <c r="X76" i="4"/>
  <c r="M76" i="4"/>
  <c r="N76" i="4"/>
  <c r="U76" i="4"/>
  <c r="O87" i="4"/>
  <c r="P87" i="4"/>
  <c r="Q87" i="4"/>
  <c r="R87" i="4"/>
  <c r="S87" i="4"/>
  <c r="T87" i="4"/>
  <c r="V87" i="4"/>
  <c r="W87" i="4"/>
  <c r="X87" i="4"/>
  <c r="M87" i="4"/>
  <c r="N87" i="4"/>
  <c r="U87" i="4"/>
  <c r="O86" i="4"/>
  <c r="P86" i="4"/>
  <c r="Q86" i="4"/>
  <c r="R86" i="4"/>
  <c r="S86" i="4"/>
  <c r="T86" i="4"/>
  <c r="V86" i="4"/>
  <c r="W86" i="4"/>
  <c r="X86" i="4"/>
  <c r="M86" i="4"/>
  <c r="N86" i="4"/>
  <c r="U86" i="4"/>
  <c r="N12" i="4"/>
  <c r="O12" i="4"/>
  <c r="P12" i="4"/>
  <c r="Q12" i="4"/>
  <c r="R12" i="4"/>
  <c r="S12" i="4"/>
  <c r="U12" i="4"/>
  <c r="V12" i="4"/>
  <c r="W12" i="4"/>
  <c r="X12" i="4"/>
  <c r="M12" i="4"/>
  <c r="T12" i="4"/>
  <c r="N13" i="4"/>
  <c r="O13" i="4"/>
  <c r="P13" i="4"/>
  <c r="Q13" i="4"/>
  <c r="R13" i="4"/>
  <c r="S13" i="4"/>
  <c r="U13" i="4"/>
  <c r="V13" i="4"/>
  <c r="W13" i="4"/>
  <c r="X13" i="4"/>
  <c r="M13" i="4"/>
  <c r="T13" i="4"/>
  <c r="N14" i="4"/>
  <c r="O14" i="4"/>
  <c r="P14" i="4"/>
  <c r="Q14" i="4"/>
  <c r="R14" i="4"/>
  <c r="S14" i="4"/>
  <c r="U14" i="4"/>
  <c r="V14" i="4"/>
  <c r="W14" i="4"/>
  <c r="X14" i="4"/>
  <c r="M14" i="4"/>
  <c r="T14" i="4"/>
  <c r="M13" i="6"/>
  <c r="D12" i="6"/>
  <c r="G12" i="6" s="1"/>
  <c r="J12" i="6" s="1"/>
  <c r="N12" i="6" s="1"/>
  <c r="L2" i="4"/>
  <c r="K2" i="4"/>
  <c r="J2" i="4"/>
  <c r="I2" i="4"/>
  <c r="G2" i="4"/>
  <c r="F2" i="4"/>
  <c r="E2" i="4"/>
  <c r="C2" i="4"/>
  <c r="B2" i="4"/>
  <c r="A2" i="4"/>
  <c r="P51" i="1"/>
  <c r="J48" i="4" s="1"/>
  <c r="O51" i="1"/>
  <c r="I48" i="4" s="1"/>
  <c r="O35" i="6" l="1"/>
  <c r="N81" i="6"/>
  <c r="N35" i="6"/>
  <c r="O81" i="6"/>
  <c r="N52" i="6"/>
  <c r="N71" i="6"/>
  <c r="O52" i="6"/>
  <c r="O71" i="6"/>
  <c r="F111" i="3"/>
  <c r="N13" i="6" l="1"/>
  <c r="O13" i="6"/>
  <c r="P81" i="1" l="1"/>
  <c r="J78" i="4" s="1"/>
  <c r="P55" i="1"/>
  <c r="J52" i="4" s="1"/>
  <c r="P62" i="1"/>
  <c r="J59" i="4" s="1"/>
  <c r="O81" i="1"/>
  <c r="I78" i="4" s="1"/>
  <c r="O55" i="1"/>
  <c r="I52" i="4" s="1"/>
  <c r="O62" i="1"/>
  <c r="I59" i="4" s="1"/>
  <c r="F112" i="3"/>
  <c r="F109" i="3"/>
  <c r="F108" i="3"/>
  <c r="F107" i="3"/>
  <c r="F106" i="3"/>
  <c r="F105" i="3"/>
  <c r="F104" i="3"/>
  <c r="K56" i="3" l="1"/>
  <c r="J55" i="3"/>
  <c r="M55" i="3" s="1"/>
  <c r="D55" i="3"/>
  <c r="I55" i="3" s="1"/>
  <c r="L55" i="3" s="1"/>
  <c r="J54" i="3"/>
  <c r="M54" i="3" s="1"/>
  <c r="D54" i="3"/>
  <c r="I54" i="3" s="1"/>
  <c r="L54" i="3" s="1"/>
  <c r="J53" i="3"/>
  <c r="M53" i="3" s="1"/>
  <c r="D53" i="3"/>
  <c r="I53" i="3" s="1"/>
  <c r="L53" i="3" s="1"/>
  <c r="J52" i="3"/>
  <c r="M52" i="3" s="1"/>
  <c r="D52" i="3"/>
  <c r="I52" i="3" s="1"/>
  <c r="L52" i="3" s="1"/>
  <c r="L56" i="3" l="1"/>
  <c r="M56" i="3"/>
  <c r="P72" i="1" s="1"/>
  <c r="J69" i="4" s="1"/>
  <c r="K38" i="3"/>
  <c r="J37" i="3"/>
  <c r="M37" i="3" s="1"/>
  <c r="M38" i="3" s="1"/>
  <c r="D37" i="3"/>
  <c r="I37" i="3" s="1"/>
  <c r="L37" i="3" s="1"/>
  <c r="N55" i="3" l="1"/>
  <c r="O72" i="1"/>
  <c r="I69" i="4" s="1"/>
  <c r="N54" i="3"/>
  <c r="N53" i="3"/>
  <c r="N52" i="3"/>
  <c r="L38" i="3"/>
  <c r="K72" i="3"/>
  <c r="J71" i="3"/>
  <c r="M71" i="3" s="1"/>
  <c r="D71" i="3"/>
  <c r="I71" i="3" s="1"/>
  <c r="L71" i="3" s="1"/>
  <c r="J70" i="3"/>
  <c r="M70" i="3" s="1"/>
  <c r="D70" i="3"/>
  <c r="I70" i="3" s="1"/>
  <c r="L70" i="3" s="1"/>
  <c r="J69" i="3"/>
  <c r="M69" i="3" s="1"/>
  <c r="D69" i="3"/>
  <c r="I69" i="3" s="1"/>
  <c r="L69" i="3" s="1"/>
  <c r="J68" i="3"/>
  <c r="M68" i="3" s="1"/>
  <c r="D68" i="3"/>
  <c r="I68" i="3" s="1"/>
  <c r="L68" i="3" s="1"/>
  <c r="K64" i="3"/>
  <c r="J63" i="3"/>
  <c r="M63" i="3" s="1"/>
  <c r="D63" i="3"/>
  <c r="I63" i="3" s="1"/>
  <c r="L63" i="3" s="1"/>
  <c r="J62" i="3"/>
  <c r="M62" i="3" s="1"/>
  <c r="D62" i="3"/>
  <c r="I62" i="3" s="1"/>
  <c r="L62" i="3" s="1"/>
  <c r="J61" i="3"/>
  <c r="M61" i="3" s="1"/>
  <c r="D61" i="3"/>
  <c r="I61" i="3" s="1"/>
  <c r="L61" i="3" s="1"/>
  <c r="J60" i="3"/>
  <c r="M60" i="3" s="1"/>
  <c r="D60" i="3"/>
  <c r="I60" i="3" s="1"/>
  <c r="L60" i="3" s="1"/>
  <c r="L64" i="3" s="1"/>
  <c r="K48" i="3"/>
  <c r="J47" i="3"/>
  <c r="M47" i="3" s="1"/>
  <c r="D47" i="3"/>
  <c r="I47" i="3" s="1"/>
  <c r="L47" i="3" s="1"/>
  <c r="J46" i="3"/>
  <c r="M46" i="3" s="1"/>
  <c r="D46" i="3"/>
  <c r="I46" i="3" s="1"/>
  <c r="L46" i="3" s="1"/>
  <c r="J45" i="3"/>
  <c r="M45" i="3" s="1"/>
  <c r="D45" i="3"/>
  <c r="I45" i="3" s="1"/>
  <c r="L45" i="3" s="1"/>
  <c r="J44" i="3"/>
  <c r="M44" i="3" s="1"/>
  <c r="D44" i="3"/>
  <c r="I44" i="3" s="1"/>
  <c r="L44" i="3" s="1"/>
  <c r="J89" i="3"/>
  <c r="M89" i="3" s="1"/>
  <c r="J88" i="3"/>
  <c r="M88" i="3" s="1"/>
  <c r="J87" i="3"/>
  <c r="M87" i="3" s="1"/>
  <c r="J86" i="3"/>
  <c r="M86" i="3" s="1"/>
  <c r="M81" i="3"/>
  <c r="J80" i="3"/>
  <c r="M80" i="3" s="1"/>
  <c r="J78" i="3"/>
  <c r="M78" i="3" s="1"/>
  <c r="J79" i="3"/>
  <c r="M79" i="3" s="1"/>
  <c r="D86" i="3"/>
  <c r="I86" i="3" s="1"/>
  <c r="L86" i="3" s="1"/>
  <c r="D78" i="3"/>
  <c r="I78" i="3" s="1"/>
  <c r="K90" i="3"/>
  <c r="D89" i="3"/>
  <c r="I89" i="3" s="1"/>
  <c r="D88" i="3"/>
  <c r="I88" i="3" s="1"/>
  <c r="D87" i="3"/>
  <c r="I87" i="3" s="1"/>
  <c r="L87" i="3" s="1"/>
  <c r="K82" i="3"/>
  <c r="D81" i="3"/>
  <c r="I81" i="3" s="1"/>
  <c r="D80" i="3"/>
  <c r="I80" i="3" s="1"/>
  <c r="D79" i="3"/>
  <c r="I79" i="3" s="1"/>
  <c r="M59" i="6"/>
  <c r="D58" i="6"/>
  <c r="G58" i="6" s="1"/>
  <c r="J58" i="6" s="1"/>
  <c r="N58" i="6" s="1"/>
  <c r="M76" i="6"/>
  <c r="D75" i="6"/>
  <c r="G75" i="6" s="1"/>
  <c r="J75" i="6" s="1"/>
  <c r="N75" i="6" s="1"/>
  <c r="M66" i="6"/>
  <c r="D65" i="6"/>
  <c r="M18" i="6"/>
  <c r="D17" i="6"/>
  <c r="G17" i="6" s="1"/>
  <c r="J17" i="6" s="1"/>
  <c r="N17" i="6" s="1"/>
  <c r="M8" i="6"/>
  <c r="D7" i="6"/>
  <c r="G7" i="6" s="1"/>
  <c r="J7" i="6" s="1"/>
  <c r="N7" i="6" s="1"/>
  <c r="M47" i="6"/>
  <c r="D46" i="6"/>
  <c r="G46" i="6" s="1"/>
  <c r="J46" i="6" s="1"/>
  <c r="N46" i="6" s="1"/>
  <c r="M40" i="6"/>
  <c r="D39" i="6"/>
  <c r="G39" i="6" s="1"/>
  <c r="J39" i="6" s="1"/>
  <c r="N39" i="6" s="1"/>
  <c r="M25" i="6"/>
  <c r="D24" i="6"/>
  <c r="G24" i="6" s="1"/>
  <c r="J24" i="6" s="1"/>
  <c r="N24" i="6" s="1"/>
  <c r="M30" i="6"/>
  <c r="D29" i="6"/>
  <c r="G29" i="6" s="1"/>
  <c r="J29" i="6" s="1"/>
  <c r="N29" i="6" s="1"/>
  <c r="G65" i="6" l="1"/>
  <c r="J65" i="6" s="1"/>
  <c r="N65" i="6" s="1"/>
  <c r="N66" i="6" s="1"/>
  <c r="O89" i="1" s="1"/>
  <c r="I86" i="4" s="1"/>
  <c r="Q72" i="1"/>
  <c r="K69" i="4" s="1"/>
  <c r="R72" i="1"/>
  <c r="L69" i="4" s="1"/>
  <c r="N40" i="6"/>
  <c r="O59" i="1" s="1"/>
  <c r="I56" i="4" s="1"/>
  <c r="N56" i="3"/>
  <c r="N37" i="3"/>
  <c r="L88" i="3"/>
  <c r="M72" i="3"/>
  <c r="P76" i="1" s="1"/>
  <c r="J73" i="4" s="1"/>
  <c r="L72" i="3"/>
  <c r="L48" i="3"/>
  <c r="M64" i="3"/>
  <c r="O77" i="1"/>
  <c r="I74" i="4" s="1"/>
  <c r="M48" i="3"/>
  <c r="L89" i="3"/>
  <c r="L79" i="3"/>
  <c r="M90" i="3"/>
  <c r="P44" i="1" s="1"/>
  <c r="J41" i="4" s="1"/>
  <c r="L80" i="3"/>
  <c r="L81" i="3"/>
  <c r="L78" i="3"/>
  <c r="M82" i="3"/>
  <c r="P43" i="1" s="1"/>
  <c r="J40" i="4" s="1"/>
  <c r="O8" i="6"/>
  <c r="N8" i="6"/>
  <c r="O39" i="6"/>
  <c r="O79" i="1" l="1"/>
  <c r="I76" i="4" s="1"/>
  <c r="O27" i="1"/>
  <c r="I24" i="4" s="1"/>
  <c r="P79" i="1"/>
  <c r="J76" i="4" s="1"/>
  <c r="P27" i="1"/>
  <c r="J24" i="4" s="1"/>
  <c r="O69" i="4"/>
  <c r="P69" i="4"/>
  <c r="Q69" i="4"/>
  <c r="R69" i="4"/>
  <c r="S69" i="4"/>
  <c r="T69" i="4"/>
  <c r="V69" i="4"/>
  <c r="W69" i="4"/>
  <c r="X69" i="4"/>
  <c r="M69" i="4"/>
  <c r="N69" i="4"/>
  <c r="U69" i="4"/>
  <c r="O78" i="1"/>
  <c r="I75" i="4" s="1"/>
  <c r="L110" i="3"/>
  <c r="O26" i="1" s="1"/>
  <c r="I23" i="4" s="1"/>
  <c r="P78" i="1"/>
  <c r="J75" i="4" s="1"/>
  <c r="M110" i="3"/>
  <c r="P26" i="1" s="1"/>
  <c r="J23" i="4" s="1"/>
  <c r="P74" i="1"/>
  <c r="J71" i="4" s="1"/>
  <c r="P73" i="1"/>
  <c r="J70" i="4" s="1"/>
  <c r="P75" i="1"/>
  <c r="J72" i="4" s="1"/>
  <c r="M105" i="3"/>
  <c r="P37" i="1" s="1"/>
  <c r="J34" i="4" s="1"/>
  <c r="P77" i="1"/>
  <c r="J74" i="4" s="1"/>
  <c r="M107" i="3"/>
  <c r="O74" i="1"/>
  <c r="I71" i="4" s="1"/>
  <c r="O75" i="1"/>
  <c r="I72" i="4" s="1"/>
  <c r="O73" i="1"/>
  <c r="I70" i="4" s="1"/>
  <c r="O92" i="1"/>
  <c r="I89" i="4" s="1"/>
  <c r="O59" i="6"/>
  <c r="P71" i="1" s="1"/>
  <c r="J68" i="4" s="1"/>
  <c r="O25" i="6"/>
  <c r="O30" i="6"/>
  <c r="P60" i="1" s="1"/>
  <c r="J57" i="4" s="1"/>
  <c r="N59" i="6"/>
  <c r="O71" i="1" s="1"/>
  <c r="I68" i="4" s="1"/>
  <c r="N30" i="6"/>
  <c r="O60" i="1" s="1"/>
  <c r="I57" i="4" s="1"/>
  <c r="N25" i="6"/>
  <c r="O40" i="6"/>
  <c r="O18" i="6"/>
  <c r="P80" i="1" s="1"/>
  <c r="J77" i="4" s="1"/>
  <c r="O76" i="6"/>
  <c r="P90" i="1" s="1"/>
  <c r="J87" i="4" s="1"/>
  <c r="O47" i="6"/>
  <c r="P16" i="1" s="1"/>
  <c r="J13" i="4" s="1"/>
  <c r="O66" i="6"/>
  <c r="P89" i="1" s="1"/>
  <c r="J86" i="4" s="1"/>
  <c r="N18" i="6"/>
  <c r="O80" i="1" s="1"/>
  <c r="I77" i="4" s="1"/>
  <c r="N76" i="6"/>
  <c r="O91" i="1" s="1"/>
  <c r="I88" i="4" s="1"/>
  <c r="N47" i="6"/>
  <c r="O17" i="1" s="1"/>
  <c r="I14" i="4" s="1"/>
  <c r="N70" i="3"/>
  <c r="O76" i="1"/>
  <c r="I73" i="4" s="1"/>
  <c r="N63" i="3"/>
  <c r="L107" i="3"/>
  <c r="N44" i="3"/>
  <c r="L105" i="3"/>
  <c r="O37" i="1" s="1"/>
  <c r="I34" i="4" s="1"/>
  <c r="N38" i="3"/>
  <c r="N46" i="3"/>
  <c r="N47" i="3"/>
  <c r="L90" i="3"/>
  <c r="O44" i="1" s="1"/>
  <c r="I41" i="4" s="1"/>
  <c r="N68" i="3"/>
  <c r="N69" i="3"/>
  <c r="N45" i="3"/>
  <c r="N71" i="3"/>
  <c r="N61" i="3"/>
  <c r="N60" i="3"/>
  <c r="N62" i="3"/>
  <c r="L82" i="3"/>
  <c r="O43" i="1" s="1"/>
  <c r="I40" i="4" s="1"/>
  <c r="P59" i="1"/>
  <c r="J56" i="4" s="1"/>
  <c r="O58" i="1" l="1"/>
  <c r="I55" i="4" s="1"/>
  <c r="O30" i="1"/>
  <c r="I27" i="4" s="1"/>
  <c r="O36" i="1"/>
  <c r="I33" i="4" s="1"/>
  <c r="Q77" i="1"/>
  <c r="K74" i="4" s="1"/>
  <c r="Q32" i="1"/>
  <c r="K29" i="4" s="1"/>
  <c r="Q54" i="1"/>
  <c r="K51" i="4" s="1"/>
  <c r="Q57" i="1"/>
  <c r="K54" i="4" s="1"/>
  <c r="Q61" i="1"/>
  <c r="K58" i="4" s="1"/>
  <c r="Q67" i="1"/>
  <c r="K64" i="4" s="1"/>
  <c r="R26" i="1"/>
  <c r="L23" i="4" s="1"/>
  <c r="R37" i="1"/>
  <c r="L34" i="4" s="1"/>
  <c r="S34" i="4" s="1"/>
  <c r="R78" i="1"/>
  <c r="L75" i="4" s="1"/>
  <c r="O90" i="1"/>
  <c r="I87" i="4" s="1"/>
  <c r="P32" i="1"/>
  <c r="J29" i="4" s="1"/>
  <c r="P67" i="1"/>
  <c r="J64" i="4" s="1"/>
  <c r="P57" i="1"/>
  <c r="J54" i="4" s="1"/>
  <c r="P61" i="1"/>
  <c r="J58" i="4" s="1"/>
  <c r="O32" i="1"/>
  <c r="I29" i="4" s="1"/>
  <c r="O61" i="1"/>
  <c r="I58" i="4" s="1"/>
  <c r="O67" i="1"/>
  <c r="I64" i="4" s="1"/>
  <c r="O57" i="1"/>
  <c r="I54" i="4" s="1"/>
  <c r="P58" i="1"/>
  <c r="J55" i="4" s="1"/>
  <c r="P30" i="1"/>
  <c r="J27" i="4" s="1"/>
  <c r="P36" i="1"/>
  <c r="J33" i="4" s="1"/>
  <c r="R32" i="1"/>
  <c r="L29" i="4" s="1"/>
  <c r="R54" i="1"/>
  <c r="L51" i="4" s="1"/>
  <c r="R61" i="1"/>
  <c r="L58" i="4" s="1"/>
  <c r="R67" i="1"/>
  <c r="L64" i="4" s="1"/>
  <c r="R57" i="1"/>
  <c r="L54" i="4" s="1"/>
  <c r="Q26" i="1"/>
  <c r="K23" i="4" s="1"/>
  <c r="Q37" i="1"/>
  <c r="K34" i="4" s="1"/>
  <c r="Q78" i="1"/>
  <c r="K75" i="4" s="1"/>
  <c r="R77" i="1"/>
  <c r="L74" i="4" s="1"/>
  <c r="P17" i="1"/>
  <c r="J14" i="4" s="1"/>
  <c r="Q76" i="1"/>
  <c r="K73" i="4" s="1"/>
  <c r="Q74" i="1"/>
  <c r="K71" i="4" s="1"/>
  <c r="Q75" i="1"/>
  <c r="K72" i="4" s="1"/>
  <c r="Q73" i="1"/>
  <c r="K70" i="4" s="1"/>
  <c r="R76" i="1"/>
  <c r="L73" i="4" s="1"/>
  <c r="R74" i="1"/>
  <c r="L71" i="4" s="1"/>
  <c r="R75" i="1"/>
  <c r="L72" i="4" s="1"/>
  <c r="R73" i="1"/>
  <c r="L70" i="4" s="1"/>
  <c r="P91" i="1"/>
  <c r="J88" i="4" s="1"/>
  <c r="P92" i="1"/>
  <c r="J89" i="4" s="1"/>
  <c r="O16" i="1"/>
  <c r="I13" i="4" s="1"/>
  <c r="O18" i="1"/>
  <c r="I15" i="4" s="1"/>
  <c r="P18" i="1"/>
  <c r="J15" i="4" s="1"/>
  <c r="O15" i="1"/>
  <c r="I12" i="4" s="1"/>
  <c r="P15" i="1"/>
  <c r="J12" i="4" s="1"/>
  <c r="N64" i="3"/>
  <c r="N72" i="3"/>
  <c r="N48" i="3"/>
  <c r="N89" i="3"/>
  <c r="N87" i="3"/>
  <c r="N88" i="3"/>
  <c r="N86" i="3"/>
  <c r="N80" i="3"/>
  <c r="N79" i="3"/>
  <c r="N78" i="3"/>
  <c r="Q43" i="1" s="1"/>
  <c r="K40" i="4" s="1"/>
  <c r="N81" i="3"/>
  <c r="Q64" i="4" l="1"/>
  <c r="T64" i="4"/>
  <c r="S64" i="4"/>
  <c r="R64" i="4"/>
  <c r="P64" i="4"/>
  <c r="V64" i="4"/>
  <c r="W64" i="4"/>
  <c r="O64" i="4"/>
  <c r="X64" i="4"/>
  <c r="U64" i="4"/>
  <c r="M64" i="4"/>
  <c r="V58" i="4"/>
  <c r="N58" i="4"/>
  <c r="R58" i="4"/>
  <c r="O58" i="4"/>
  <c r="U58" i="4"/>
  <c r="M58" i="4"/>
  <c r="T58" i="4"/>
  <c r="S58" i="4"/>
  <c r="X58" i="4"/>
  <c r="Q58" i="4"/>
  <c r="W58" i="4"/>
  <c r="O54" i="4"/>
  <c r="P54" i="4"/>
  <c r="U54" i="4"/>
  <c r="M54" i="4"/>
  <c r="T54" i="4"/>
  <c r="S54" i="4"/>
  <c r="X54" i="4"/>
  <c r="R54" i="4"/>
  <c r="N54" i="4"/>
  <c r="V54" i="4"/>
  <c r="Q54" i="4"/>
  <c r="O75" i="4"/>
  <c r="P75" i="4"/>
  <c r="Q75" i="4"/>
  <c r="R75" i="4"/>
  <c r="S75" i="4"/>
  <c r="T75" i="4"/>
  <c r="V75" i="4"/>
  <c r="W75" i="4"/>
  <c r="X75" i="4"/>
  <c r="M75" i="4"/>
  <c r="N75" i="4"/>
  <c r="U75" i="4"/>
  <c r="W51" i="4"/>
  <c r="X51" i="4"/>
  <c r="P51" i="4"/>
  <c r="V51" i="4"/>
  <c r="N51" i="4"/>
  <c r="Q51" i="4"/>
  <c r="U51" i="4"/>
  <c r="M51" i="4"/>
  <c r="T51" i="4"/>
  <c r="S51" i="4"/>
  <c r="R51" i="4"/>
  <c r="T23" i="4"/>
  <c r="S23" i="4"/>
  <c r="Q23" i="4"/>
  <c r="N23" i="4"/>
  <c r="X23" i="4"/>
  <c r="P23" i="4"/>
  <c r="R23" i="4"/>
  <c r="W23" i="4"/>
  <c r="O23" i="4"/>
  <c r="M23" i="4"/>
  <c r="V23" i="4"/>
  <c r="U23" i="4"/>
  <c r="W54" i="4"/>
  <c r="M29" i="4"/>
  <c r="T29" i="4"/>
  <c r="S29" i="4"/>
  <c r="V29" i="4"/>
  <c r="X29" i="4"/>
  <c r="R29" i="4"/>
  <c r="Q29" i="4"/>
  <c r="W29" i="4"/>
  <c r="O29" i="4"/>
  <c r="N29" i="4"/>
  <c r="U29" i="4"/>
  <c r="O71" i="4"/>
  <c r="P71" i="4"/>
  <c r="Q71" i="4"/>
  <c r="R71" i="4"/>
  <c r="S71" i="4"/>
  <c r="T71" i="4"/>
  <c r="V71" i="4"/>
  <c r="W71" i="4"/>
  <c r="X71" i="4"/>
  <c r="M71" i="4"/>
  <c r="N71" i="4"/>
  <c r="U71" i="4"/>
  <c r="N64" i="4"/>
  <c r="O74" i="4"/>
  <c r="P74" i="4"/>
  <c r="Q74" i="4"/>
  <c r="R74" i="4"/>
  <c r="S74" i="4"/>
  <c r="T74" i="4"/>
  <c r="V74" i="4"/>
  <c r="W74" i="4"/>
  <c r="X74" i="4"/>
  <c r="M74" i="4"/>
  <c r="N74" i="4"/>
  <c r="U74" i="4"/>
  <c r="V34" i="4"/>
  <c r="P34" i="4"/>
  <c r="N34" i="4"/>
  <c r="R34" i="4"/>
  <c r="U34" i="4"/>
  <c r="M34" i="4"/>
  <c r="T34" i="4"/>
  <c r="O34" i="4"/>
  <c r="Q34" i="4"/>
  <c r="X34" i="4"/>
  <c r="W34" i="4"/>
  <c r="P58" i="4"/>
  <c r="O70" i="4"/>
  <c r="P70" i="4"/>
  <c r="Q70" i="4"/>
  <c r="R70" i="4"/>
  <c r="S70" i="4"/>
  <c r="T70" i="4"/>
  <c r="V70" i="4"/>
  <c r="W70" i="4"/>
  <c r="X70" i="4"/>
  <c r="M70" i="4"/>
  <c r="N70" i="4"/>
  <c r="U70" i="4"/>
  <c r="O51" i="4"/>
  <c r="O73" i="4"/>
  <c r="P73" i="4"/>
  <c r="Q73" i="4"/>
  <c r="R73" i="4"/>
  <c r="S73" i="4"/>
  <c r="T73" i="4"/>
  <c r="V73" i="4"/>
  <c r="W73" i="4"/>
  <c r="X73" i="4"/>
  <c r="M73" i="4"/>
  <c r="N73" i="4"/>
  <c r="U73" i="4"/>
  <c r="O72" i="4"/>
  <c r="P72" i="4"/>
  <c r="Q72" i="4"/>
  <c r="R72" i="4"/>
  <c r="S72" i="4"/>
  <c r="T72" i="4"/>
  <c r="V72" i="4"/>
  <c r="W72" i="4"/>
  <c r="X72" i="4"/>
  <c r="M72" i="4"/>
  <c r="N72" i="4"/>
  <c r="U72" i="4"/>
  <c r="P29" i="4"/>
  <c r="R43" i="1"/>
  <c r="L40" i="4" s="1"/>
  <c r="W40" i="4" s="1"/>
  <c r="Q44" i="1"/>
  <c r="K41" i="4" s="1"/>
  <c r="R44" i="1"/>
  <c r="L41" i="4" s="1"/>
  <c r="N90" i="3"/>
  <c r="N82" i="3"/>
  <c r="S40" i="4" l="1"/>
  <c r="T40" i="4"/>
  <c r="M40" i="4"/>
  <c r="U40" i="4"/>
  <c r="Q40" i="4"/>
  <c r="P40" i="4"/>
  <c r="O40" i="4"/>
  <c r="V40" i="4"/>
  <c r="N40" i="4"/>
  <c r="X40" i="4"/>
  <c r="R40" i="4"/>
  <c r="S41" i="4"/>
  <c r="T41" i="4"/>
  <c r="U41" i="4"/>
  <c r="V41" i="4"/>
  <c r="W41" i="4"/>
  <c r="X41" i="4"/>
  <c r="N41" i="4"/>
  <c r="O41" i="4"/>
  <c r="P41" i="4"/>
  <c r="Q41" i="4"/>
  <c r="R41" i="4"/>
  <c r="M41" i="4"/>
  <c r="Y115" i="4"/>
  <c r="Z115" i="4"/>
  <c r="J1" i="4"/>
  <c r="I1" i="4"/>
  <c r="H1" i="4"/>
  <c r="F1" i="4"/>
  <c r="E1" i="4"/>
  <c r="C1" i="4"/>
  <c r="B1" i="4"/>
  <c r="A1" i="4"/>
  <c r="P105" i="1"/>
  <c r="J102" i="4" s="1"/>
  <c r="P104" i="1"/>
  <c r="J101" i="4" s="1"/>
  <c r="P100" i="1"/>
  <c r="J97" i="4" s="1"/>
  <c r="P102" i="1"/>
  <c r="J99" i="4" s="1"/>
  <c r="P93" i="1"/>
  <c r="J90" i="4" s="1"/>
  <c r="P52" i="1"/>
  <c r="J49" i="4" s="1"/>
  <c r="O52" i="1"/>
  <c r="I49" i="4" s="1"/>
  <c r="K93" i="1"/>
  <c r="N93" i="1"/>
  <c r="K102" i="1"/>
  <c r="N102" i="1"/>
  <c r="K100" i="1"/>
  <c r="N100" i="1"/>
  <c r="K104" i="1"/>
  <c r="N104" i="1"/>
  <c r="K105" i="1"/>
  <c r="N105" i="1"/>
  <c r="O104" i="1" l="1"/>
  <c r="I101" i="4" s="1"/>
  <c r="O102" i="1"/>
  <c r="I99" i="4" s="1"/>
  <c r="O100" i="1"/>
  <c r="I97" i="4" s="1"/>
  <c r="O105" i="1"/>
  <c r="I102" i="4" s="1"/>
  <c r="O93" i="1"/>
  <c r="I90" i="4" s="1"/>
  <c r="K25" i="3"/>
  <c r="J24" i="3"/>
  <c r="M24" i="3" s="1"/>
  <c r="D24" i="3"/>
  <c r="I24" i="3" s="1"/>
  <c r="L24" i="3" s="1"/>
  <c r="J23" i="3"/>
  <c r="M23" i="3" s="1"/>
  <c r="D23" i="3"/>
  <c r="I23" i="3" s="1"/>
  <c r="L23" i="3" s="1"/>
  <c r="J22" i="3"/>
  <c r="M22" i="3" s="1"/>
  <c r="D22" i="3"/>
  <c r="I22" i="3" s="1"/>
  <c r="L22" i="3" s="1"/>
  <c r="K33" i="3"/>
  <c r="J32" i="3"/>
  <c r="M32" i="3" s="1"/>
  <c r="D32" i="3"/>
  <c r="I32" i="3" s="1"/>
  <c r="L32" i="3" s="1"/>
  <c r="J31" i="3"/>
  <c r="M31" i="3" s="1"/>
  <c r="D31" i="3"/>
  <c r="I31" i="3" s="1"/>
  <c r="L31" i="3" s="1"/>
  <c r="J30" i="3"/>
  <c r="M30" i="3" s="1"/>
  <c r="D30" i="3"/>
  <c r="I30" i="3" s="1"/>
  <c r="L30" i="3" s="1"/>
  <c r="J29" i="3"/>
  <c r="M29" i="3" s="1"/>
  <c r="D29" i="3"/>
  <c r="I29" i="3" s="1"/>
  <c r="L29" i="3" s="1"/>
  <c r="K11" i="3"/>
  <c r="J10" i="3"/>
  <c r="M10" i="3" s="1"/>
  <c r="D10" i="3"/>
  <c r="I10" i="3" s="1"/>
  <c r="L10" i="3" s="1"/>
  <c r="J9" i="3"/>
  <c r="M9" i="3" s="1"/>
  <c r="D9" i="3"/>
  <c r="I9" i="3" s="1"/>
  <c r="L9" i="3" s="1"/>
  <c r="J8" i="3"/>
  <c r="M8" i="3" s="1"/>
  <c r="D8" i="3"/>
  <c r="I8" i="3" s="1"/>
  <c r="L8" i="3" s="1"/>
  <c r="J7" i="3"/>
  <c r="M7" i="3" s="1"/>
  <c r="D7" i="3"/>
  <c r="I7" i="3" s="1"/>
  <c r="L7" i="3" s="1"/>
  <c r="K18" i="3"/>
  <c r="J17" i="3"/>
  <c r="M17" i="3" s="1"/>
  <c r="D17" i="3"/>
  <c r="I17" i="3" s="1"/>
  <c r="L17" i="3" s="1"/>
  <c r="J16" i="3"/>
  <c r="M16" i="3" s="1"/>
  <c r="D16" i="3"/>
  <c r="I16" i="3" s="1"/>
  <c r="L16" i="3" s="1"/>
  <c r="J15" i="3"/>
  <c r="M15" i="3" s="1"/>
  <c r="D15" i="3"/>
  <c r="I15" i="3" s="1"/>
  <c r="L15" i="3" s="1"/>
  <c r="L25" i="3" l="1"/>
  <c r="O65" i="1" s="1"/>
  <c r="I62" i="4" s="1"/>
  <c r="M25" i="3"/>
  <c r="P65" i="1" s="1"/>
  <c r="J62" i="4" s="1"/>
  <c r="L33" i="3"/>
  <c r="M33" i="3"/>
  <c r="L11" i="3"/>
  <c r="O108" i="1" s="1"/>
  <c r="I105" i="4" s="1"/>
  <c r="M11" i="3"/>
  <c r="P108" i="1" s="1"/>
  <c r="J105" i="4" s="1"/>
  <c r="L18" i="3"/>
  <c r="M18" i="3"/>
  <c r="L111" i="3" l="1"/>
  <c r="O29" i="1" s="1"/>
  <c r="I26" i="4" s="1"/>
  <c r="M111" i="3"/>
  <c r="P29" i="1" s="1"/>
  <c r="J26" i="4" s="1"/>
  <c r="P68" i="1"/>
  <c r="J65" i="4" s="1"/>
  <c r="P96" i="1"/>
  <c r="J93" i="4" s="1"/>
  <c r="P10" i="1"/>
  <c r="J7" i="4" s="1"/>
  <c r="P56" i="1"/>
  <c r="J53" i="4" s="1"/>
  <c r="O10" i="1"/>
  <c r="I7" i="4" s="1"/>
  <c r="O56" i="1"/>
  <c r="I53" i="4" s="1"/>
  <c r="O96" i="1"/>
  <c r="I93" i="4" s="1"/>
  <c r="O68" i="1"/>
  <c r="I65" i="4" s="1"/>
  <c r="P54" i="1"/>
  <c r="J51" i="4" s="1"/>
  <c r="P66" i="1"/>
  <c r="J63" i="4" s="1"/>
  <c r="M106" i="3"/>
  <c r="P33" i="1" s="1"/>
  <c r="J30" i="4" s="1"/>
  <c r="P53" i="1"/>
  <c r="J50" i="4" s="1"/>
  <c r="P64" i="1"/>
  <c r="J61" i="4" s="1"/>
  <c r="M112" i="3"/>
  <c r="P23" i="1" s="1"/>
  <c r="J20" i="4" s="1"/>
  <c r="L106" i="3"/>
  <c r="O33" i="1" s="1"/>
  <c r="I30" i="4" s="1"/>
  <c r="O66" i="1"/>
  <c r="I63" i="4" s="1"/>
  <c r="O54" i="1"/>
  <c r="I51" i="4" s="1"/>
  <c r="N30" i="3"/>
  <c r="O53" i="1"/>
  <c r="I50" i="4" s="1"/>
  <c r="O64" i="1"/>
  <c r="I61" i="4" s="1"/>
  <c r="L112" i="3"/>
  <c r="O23" i="1" s="1"/>
  <c r="I20" i="4" s="1"/>
  <c r="P63" i="1"/>
  <c r="J60" i="4" s="1"/>
  <c r="P50" i="1"/>
  <c r="J47" i="4" s="1"/>
  <c r="M104" i="3"/>
  <c r="M108" i="3"/>
  <c r="M109" i="3"/>
  <c r="P25" i="1" s="1"/>
  <c r="J22" i="4" s="1"/>
  <c r="O63" i="1"/>
  <c r="I60" i="4" s="1"/>
  <c r="O50" i="1"/>
  <c r="I47" i="4" s="1"/>
  <c r="L109" i="3"/>
  <c r="O25" i="1" s="1"/>
  <c r="I22" i="4" s="1"/>
  <c r="L108" i="3"/>
  <c r="N8" i="3"/>
  <c r="L104" i="3"/>
  <c r="N10" i="3"/>
  <c r="N9" i="3"/>
  <c r="N29" i="3"/>
  <c r="N23" i="3"/>
  <c r="N7" i="3"/>
  <c r="N22" i="3"/>
  <c r="Q65" i="1" s="1"/>
  <c r="K62" i="4" s="1"/>
  <c r="N31" i="3"/>
  <c r="N16" i="3"/>
  <c r="N32" i="3"/>
  <c r="N17" i="3"/>
  <c r="N15" i="3"/>
  <c r="N24" i="3"/>
  <c r="Q66" i="1" l="1"/>
  <c r="K63" i="4" s="1"/>
  <c r="Q68" i="1"/>
  <c r="K65" i="4" s="1"/>
  <c r="Q96" i="1"/>
  <c r="K93" i="4" s="1"/>
  <c r="Q33" i="1"/>
  <c r="K30" i="4" s="1"/>
  <c r="Q56" i="1"/>
  <c r="K53" i="4" s="1"/>
  <c r="Q10" i="1"/>
  <c r="K7" i="4" s="1"/>
  <c r="R108" i="1"/>
  <c r="L105" i="4" s="1"/>
  <c r="R12" i="1"/>
  <c r="R19" i="1"/>
  <c r="L16" i="4" s="1"/>
  <c r="N16" i="4" s="1"/>
  <c r="R22" i="1"/>
  <c r="L19" i="4" s="1"/>
  <c r="R24" i="1"/>
  <c r="L21" i="4" s="1"/>
  <c r="N21" i="4" s="1"/>
  <c r="R25" i="1"/>
  <c r="R38" i="1"/>
  <c r="R50" i="1"/>
  <c r="L47" i="4" s="1"/>
  <c r="R62" i="4"/>
  <c r="S62" i="4"/>
  <c r="T62" i="4"/>
  <c r="V62" i="4"/>
  <c r="W62" i="4"/>
  <c r="X62" i="4"/>
  <c r="M62" i="4"/>
  <c r="Q12" i="1"/>
  <c r="Q19" i="1"/>
  <c r="K16" i="4" s="1"/>
  <c r="Q22" i="1"/>
  <c r="K19" i="4" s="1"/>
  <c r="Q38" i="1"/>
  <c r="Q24" i="1"/>
  <c r="K21" i="4" s="1"/>
  <c r="Q25" i="1"/>
  <c r="Q50" i="1"/>
  <c r="K47" i="4" s="1"/>
  <c r="R66" i="1"/>
  <c r="L63" i="4" s="1"/>
  <c r="R68" i="1"/>
  <c r="L65" i="4" s="1"/>
  <c r="U65" i="4" s="1"/>
  <c r="R96" i="1"/>
  <c r="L93" i="4" s="1"/>
  <c r="M93" i="4" s="1"/>
  <c r="R33" i="1"/>
  <c r="L30" i="4" s="1"/>
  <c r="R56" i="1"/>
  <c r="L53" i="4" s="1"/>
  <c r="R10" i="1"/>
  <c r="L7" i="4" s="1"/>
  <c r="R64" i="1"/>
  <c r="L61" i="4" s="1"/>
  <c r="R53" i="1"/>
  <c r="L50" i="4" s="1"/>
  <c r="R23" i="1"/>
  <c r="L20" i="4" s="1"/>
  <c r="Q64" i="1"/>
  <c r="K61" i="4" s="1"/>
  <c r="Q53" i="1"/>
  <c r="K50" i="4" s="1"/>
  <c r="Q23" i="1"/>
  <c r="K20" i="4" s="1"/>
  <c r="P38" i="1"/>
  <c r="J35" i="4" s="1"/>
  <c r="P12" i="1"/>
  <c r="J9" i="4" s="1"/>
  <c r="O38" i="1"/>
  <c r="I35" i="4" s="1"/>
  <c r="O12" i="1"/>
  <c r="I9" i="4" s="1"/>
  <c r="Q108" i="1"/>
  <c r="K105" i="4" s="1"/>
  <c r="R63" i="1"/>
  <c r="L60" i="4" s="1"/>
  <c r="R65" i="1"/>
  <c r="L62" i="4" s="1"/>
  <c r="N62" i="4" s="1"/>
  <c r="Q63" i="1"/>
  <c r="K60" i="4" s="1"/>
  <c r="O22" i="1"/>
  <c r="I19" i="4" s="1"/>
  <c r="O19" i="1"/>
  <c r="I16" i="4" s="1"/>
  <c r="O24" i="1"/>
  <c r="I21" i="4" s="1"/>
  <c r="P22" i="1"/>
  <c r="J19" i="4" s="1"/>
  <c r="P19" i="1"/>
  <c r="J16" i="4" s="1"/>
  <c r="P24" i="1"/>
  <c r="J21" i="4" s="1"/>
  <c r="N25" i="3"/>
  <c r="N11" i="3"/>
  <c r="N18" i="3"/>
  <c r="N33" i="3"/>
  <c r="O61" i="4" l="1"/>
  <c r="P61" i="4"/>
  <c r="Q61" i="4"/>
  <c r="R61" i="4"/>
  <c r="S61" i="4"/>
  <c r="T61" i="4"/>
  <c r="V61" i="4"/>
  <c r="W61" i="4"/>
  <c r="X61" i="4"/>
  <c r="M61" i="4"/>
  <c r="N61" i="4"/>
  <c r="U61" i="4"/>
  <c r="X50" i="4"/>
  <c r="V50" i="4"/>
  <c r="Q50" i="4"/>
  <c r="S50" i="4"/>
  <c r="R50" i="4"/>
  <c r="W50" i="4"/>
  <c r="O50" i="4"/>
  <c r="N50" i="4"/>
  <c r="M50" i="4"/>
  <c r="U50" i="4"/>
  <c r="T50" i="4"/>
  <c r="S7" i="4"/>
  <c r="W7" i="4"/>
  <c r="Q7" i="4"/>
  <c r="X7" i="4"/>
  <c r="P7" i="4"/>
  <c r="O7" i="4"/>
  <c r="N7" i="4"/>
  <c r="V7" i="4"/>
  <c r="M7" i="4"/>
  <c r="U7" i="4"/>
  <c r="T7" i="4"/>
  <c r="V20" i="4"/>
  <c r="N20" i="4"/>
  <c r="R20" i="4"/>
  <c r="U20" i="4"/>
  <c r="O20" i="4"/>
  <c r="M20" i="4"/>
  <c r="T20" i="4"/>
  <c r="S20" i="4"/>
  <c r="P20" i="4"/>
  <c r="Q20" i="4"/>
  <c r="X20" i="4"/>
  <c r="W20" i="4"/>
  <c r="P50" i="4"/>
  <c r="S19" i="4"/>
  <c r="R19" i="4"/>
  <c r="V19" i="4"/>
  <c r="Q19" i="4"/>
  <c r="T19" i="4"/>
  <c r="X19" i="4"/>
  <c r="P19" i="4"/>
  <c r="O19" i="4"/>
  <c r="M19" i="4"/>
  <c r="W19" i="4"/>
  <c r="U19" i="4"/>
  <c r="N19" i="4"/>
  <c r="Q62" i="4"/>
  <c r="W53" i="4"/>
  <c r="O53" i="4"/>
  <c r="V53" i="4"/>
  <c r="N53" i="4"/>
  <c r="X53" i="4"/>
  <c r="M53" i="4"/>
  <c r="S53" i="4"/>
  <c r="U53" i="4"/>
  <c r="P53" i="4"/>
  <c r="T53" i="4"/>
  <c r="R53" i="4"/>
  <c r="M16" i="4"/>
  <c r="X16" i="4"/>
  <c r="P16" i="4"/>
  <c r="W16" i="4"/>
  <c r="O16" i="4"/>
  <c r="U16" i="4"/>
  <c r="T16" i="4"/>
  <c r="R16" i="4"/>
  <c r="V16" i="4"/>
  <c r="Q16" i="4"/>
  <c r="S16" i="4"/>
  <c r="P62" i="4"/>
  <c r="P30" i="4"/>
  <c r="O30" i="4"/>
  <c r="V30" i="4"/>
  <c r="N30" i="4"/>
  <c r="S30" i="4"/>
  <c r="W30" i="4"/>
  <c r="R30" i="4"/>
  <c r="T30" i="4"/>
  <c r="Q30" i="4"/>
  <c r="U30" i="4"/>
  <c r="X30" i="4"/>
  <c r="M30" i="4"/>
  <c r="S47" i="4"/>
  <c r="U47" i="4"/>
  <c r="M47" i="4"/>
  <c r="X47" i="4"/>
  <c r="T47" i="4"/>
  <c r="Q47" i="4"/>
  <c r="P47" i="4"/>
  <c r="W47" i="4"/>
  <c r="O47" i="4"/>
  <c r="N47" i="4"/>
  <c r="V47" i="4"/>
  <c r="O60" i="4"/>
  <c r="P60" i="4"/>
  <c r="Q60" i="4"/>
  <c r="R60" i="4"/>
  <c r="S60" i="4"/>
  <c r="T60" i="4"/>
  <c r="V60" i="4"/>
  <c r="W60" i="4"/>
  <c r="X60" i="4"/>
  <c r="M60" i="4"/>
  <c r="N60" i="4"/>
  <c r="U60" i="4"/>
  <c r="R7" i="4"/>
  <c r="O62" i="4"/>
  <c r="U93" i="4"/>
  <c r="T93" i="4"/>
  <c r="R93" i="4"/>
  <c r="W93" i="4"/>
  <c r="O93" i="4"/>
  <c r="Q93" i="4"/>
  <c r="X93" i="4"/>
  <c r="P93" i="4"/>
  <c r="N93" i="4"/>
  <c r="V93" i="4"/>
  <c r="S93" i="4"/>
  <c r="S21" i="4"/>
  <c r="R21" i="4"/>
  <c r="Q21" i="4"/>
  <c r="X21" i="4"/>
  <c r="T21" i="4"/>
  <c r="V21" i="4"/>
  <c r="P21" i="4"/>
  <c r="W21" i="4"/>
  <c r="U21" i="4"/>
  <c r="O21" i="4"/>
  <c r="M21" i="4"/>
  <c r="N105" i="4"/>
  <c r="O105" i="4"/>
  <c r="P105" i="4"/>
  <c r="Q105" i="4"/>
  <c r="R105" i="4"/>
  <c r="S105" i="4"/>
  <c r="U105" i="4"/>
  <c r="V105" i="4"/>
  <c r="W105" i="4"/>
  <c r="X105" i="4"/>
  <c r="M105" i="4"/>
  <c r="T105" i="4"/>
  <c r="Q53" i="4"/>
  <c r="U62" i="4"/>
  <c r="R47" i="4"/>
  <c r="P65" i="4"/>
  <c r="N65" i="4"/>
  <c r="W65" i="4"/>
  <c r="O65" i="4"/>
  <c r="T65" i="4"/>
  <c r="X65" i="4"/>
  <c r="M65" i="4"/>
  <c r="R65" i="4"/>
  <c r="V65" i="4"/>
  <c r="S65" i="4"/>
  <c r="Q65" i="4"/>
  <c r="O63" i="4"/>
  <c r="P63" i="4"/>
  <c r="Q63" i="4"/>
  <c r="R63" i="4"/>
  <c r="S63" i="4"/>
  <c r="T63" i="4"/>
  <c r="V63" i="4"/>
  <c r="W63" i="4"/>
  <c r="X63" i="4"/>
  <c r="M63" i="4"/>
  <c r="N63" i="4"/>
  <c r="U63" i="4"/>
  <c r="L9" i="4"/>
  <c r="L35" i="4"/>
  <c r="K35" i="4"/>
  <c r="K9" i="4"/>
  <c r="P9" i="4" l="1"/>
  <c r="X9" i="4"/>
  <c r="Q9" i="4"/>
  <c r="V9" i="4"/>
  <c r="R9" i="4"/>
  <c r="U9" i="4"/>
  <c r="S9" i="4"/>
  <c r="M9" i="4"/>
  <c r="N9" i="4"/>
  <c r="T9" i="4"/>
  <c r="O9" i="4"/>
  <c r="W9" i="4"/>
  <c r="M35" i="4"/>
  <c r="U35" i="4"/>
  <c r="N35" i="4"/>
  <c r="V35" i="4"/>
  <c r="R35" i="4"/>
  <c r="S35" i="4"/>
  <c r="O35" i="4"/>
  <c r="W35" i="4"/>
  <c r="P35" i="4"/>
  <c r="X35" i="4"/>
  <c r="Q35" i="4"/>
  <c r="T35" i="4"/>
  <c r="L22" i="4"/>
  <c r="K22" i="4"/>
  <c r="Q22" i="4" l="1"/>
  <c r="R22" i="4"/>
  <c r="S22" i="4"/>
  <c r="T22" i="4"/>
  <c r="N22" i="4"/>
  <c r="V22" i="4"/>
  <c r="O22" i="4"/>
  <c r="M22" i="4"/>
  <c r="U22" i="4"/>
  <c r="P22" i="4"/>
  <c r="X22" i="4"/>
  <c r="W22" i="4"/>
</calcChain>
</file>

<file path=xl/sharedStrings.xml><?xml version="1.0" encoding="utf-8"?>
<sst xmlns="http://schemas.openxmlformats.org/spreadsheetml/2006/main" count="1214" uniqueCount="242">
  <si>
    <t>ID</t>
  </si>
  <si>
    <t>LGA</t>
  </si>
  <si>
    <t>Ha (sqm)</t>
  </si>
  <si>
    <t>% Exl. Services, Open Space, Roads etc</t>
  </si>
  <si>
    <t>Developable Area
(sqm)</t>
  </si>
  <si>
    <t>Min Lot Size or Max Site Area (Accom Buildings only) (sqm)</t>
  </si>
  <si>
    <t>Actual Lot Size (sqm) or Max Site Area (sqm) per Unit (Medium and High Density</t>
  </si>
  <si>
    <t>Res dwellings/Ha (Gross)</t>
  </si>
  <si>
    <t>Res dwellings/Ha (Nett)</t>
  </si>
  <si>
    <t>Comments</t>
  </si>
  <si>
    <t>Community Facilities</t>
  </si>
  <si>
    <t>Industry</t>
  </si>
  <si>
    <t>Rural</t>
  </si>
  <si>
    <t>MDRZ1 - Bundaberg West medical/health hub</t>
  </si>
  <si>
    <t>Rural residential</t>
  </si>
  <si>
    <t>Open space</t>
  </si>
  <si>
    <t>Low density residential</t>
  </si>
  <si>
    <t>Limited development (constrained land)</t>
  </si>
  <si>
    <t>Neighbourhood centre</t>
  </si>
  <si>
    <t>Specialised centre</t>
  </si>
  <si>
    <t>RRZ1</t>
  </si>
  <si>
    <t>Sport and recreation</t>
  </si>
  <si>
    <t>Major centre</t>
  </si>
  <si>
    <t>Medium density residential</t>
  </si>
  <si>
    <t>Emerging communities</t>
  </si>
  <si>
    <t>Local centre</t>
  </si>
  <si>
    <t>High density residential</t>
  </si>
  <si>
    <t>District centre</t>
  </si>
  <si>
    <t>Environmental management and conservation</t>
  </si>
  <si>
    <t>RRZ3</t>
  </si>
  <si>
    <t>Principal centre</t>
  </si>
  <si>
    <t>Strategic port land</t>
  </si>
  <si>
    <t>PCZ4</t>
  </si>
  <si>
    <t>High impact industry</t>
  </si>
  <si>
    <t>RRZ2</t>
  </si>
  <si>
    <t>Bargara</t>
  </si>
  <si>
    <t>Childers</t>
  </si>
  <si>
    <t>Gin Gin</t>
  </si>
  <si>
    <t>Kepnock</t>
  </si>
  <si>
    <t>Woodgate</t>
  </si>
  <si>
    <t>PCZ1 - City Centre Core</t>
  </si>
  <si>
    <t>PCZ2 - City Centre Riverfront</t>
  </si>
  <si>
    <t>PCZ3 - City Centre Frame</t>
  </si>
  <si>
    <t>MDRZ2l - Barolin Street office precinct</t>
  </si>
  <si>
    <t>LDZ1 - Limited Residential Precinct</t>
  </si>
  <si>
    <t>Residential Zone Density Assumptions</t>
  </si>
  <si>
    <t>General Residential Zone - - Existing Residential Area</t>
  </si>
  <si>
    <t>Dwelling Type</t>
  </si>
  <si>
    <t>Gross Area (Hectare)</t>
  </si>
  <si>
    <t>Min Lot Size (Detached Houses)</t>
  </si>
  <si>
    <t>Min Site Area per Unit (Attached Dwellings)</t>
  </si>
  <si>
    <t>Adopted Lot Size/Site Area</t>
  </si>
  <si>
    <t>Storeys</t>
  </si>
  <si>
    <t>Gross lots/ha</t>
  </si>
  <si>
    <t>Nett lots/ha</t>
  </si>
  <si>
    <t>% per Dwelling type</t>
  </si>
  <si>
    <t>Gross Dwelling/Ha Composition</t>
  </si>
  <si>
    <t>Net Dwellings/Ha Composition</t>
  </si>
  <si>
    <t>Detached Houses - 600sqm Lots</t>
  </si>
  <si>
    <t>Detached Houses - Between 300 and 600sqm Lots</t>
  </si>
  <si>
    <t>Dual Occupancy</t>
  </si>
  <si>
    <t>Multi-unit dwellings</t>
  </si>
  <si>
    <t>Dwellings/ha</t>
  </si>
  <si>
    <t>-</t>
  </si>
  <si>
    <t>BRC</t>
  </si>
  <si>
    <t>Greater Bundaberg</t>
  </si>
  <si>
    <t>Other</t>
  </si>
  <si>
    <t>Centre Zone Density Assumptions</t>
  </si>
  <si>
    <t>Max Site Cover (sqm)</t>
  </si>
  <si>
    <t>Av Unit Size (m2)</t>
  </si>
  <si>
    <t>Local Centre Zone - Greater Bundaberg (Residential Component)</t>
  </si>
  <si>
    <t>Max Site Cover*</t>
  </si>
  <si>
    <t>Non-residential zone</t>
  </si>
  <si>
    <t>% Attached</t>
  </si>
  <si>
    <t>% Detached</t>
  </si>
  <si>
    <t>2015_OCC</t>
  </si>
  <si>
    <t>2016_OCC</t>
  </si>
  <si>
    <t>2021_OCC</t>
  </si>
  <si>
    <t>2026_OCC</t>
  </si>
  <si>
    <t>2031_OCC</t>
  </si>
  <si>
    <t>2036_OCC</t>
  </si>
  <si>
    <t>2041_OCC</t>
  </si>
  <si>
    <t>2046_OCC</t>
  </si>
  <si>
    <t>2056_OCC</t>
  </si>
  <si>
    <t>ULT_OCC</t>
  </si>
  <si>
    <t>2051_OCC</t>
  </si>
  <si>
    <t>Ultimate</t>
  </si>
  <si>
    <t>Single Dwelling</t>
  </si>
  <si>
    <t>Multiple Dwelling</t>
  </si>
  <si>
    <t>Residential Component</t>
  </si>
  <si>
    <t xml:space="preserve">Major Centre Zone </t>
  </si>
  <si>
    <t>Forecast Region</t>
  </si>
  <si>
    <t>All Occupied Dwellings</t>
  </si>
  <si>
    <t>2061_OCC</t>
  </si>
  <si>
    <t>% of Dwellings Detached</t>
  </si>
  <si>
    <t>% of Dwellings Attached</t>
  </si>
  <si>
    <t>Storeys*</t>
  </si>
  <si>
    <t>*Assumes a 3 storey mixed-use development (business use on the ground floor) with 70% site cover (storeys 1&amp;2), and 40% site cover (Storey 3)</t>
  </si>
  <si>
    <t>*Number of storeys in Multi-unit development assumes 1 storey for access, parking, etc</t>
  </si>
  <si>
    <t>Coastal</t>
  </si>
  <si>
    <t>Precinct only affects non-residential development requirements</t>
  </si>
  <si>
    <t>*Assumes a 2 storey mixed-use development (business use on the ground floor) with 70% site cover</t>
  </si>
  <si>
    <t>*Assumes a multi-storey mixed use development with business uses on the first 2 storeys</t>
  </si>
  <si>
    <t>*Assumes a multi-storey mixed use development with business uses on the first storey</t>
  </si>
  <si>
    <t>Consider Regional Variations?</t>
  </si>
  <si>
    <t>Reporting Zone</t>
  </si>
  <si>
    <t>Precinct / Intent</t>
  </si>
  <si>
    <t>Other Areas</t>
  </si>
  <si>
    <t>Planning District</t>
  </si>
  <si>
    <t>Detached Houses</t>
  </si>
  <si>
    <t>Local Centre</t>
  </si>
  <si>
    <t>District Centre</t>
  </si>
  <si>
    <t>Neighbourhood Centre</t>
  </si>
  <si>
    <t>Principal Centre</t>
  </si>
  <si>
    <t>Major Centre</t>
  </si>
  <si>
    <t>Low Density Residential</t>
  </si>
  <si>
    <t>High Density Residential</t>
  </si>
  <si>
    <t>Medium Density Residential</t>
  </si>
  <si>
    <t>Emerging Community</t>
  </si>
  <si>
    <t>Emerging Community Zone - Kalkie-Ashfield LDA (Medium Density Residential)</t>
  </si>
  <si>
    <t>Specific Locality</t>
  </si>
  <si>
    <t>Refer to Res Density Workings - Low Density Residential</t>
  </si>
  <si>
    <t>Refer to Res Density Workings - High Density Residential</t>
  </si>
  <si>
    <t>Refer to Ctr Density Workings - Local Centre</t>
  </si>
  <si>
    <t>Refer to Ctr Density Workings - Major Centre</t>
  </si>
  <si>
    <t>Refer to Res Density Workings - Medium Density Rersidential</t>
  </si>
  <si>
    <t>Refer to Ctr Density Workings - Neighbourhood Centre</t>
  </si>
  <si>
    <t>Refer to Ctr Density Workings - Principal Centre</t>
  </si>
  <si>
    <t>Refer to Res Density Workings - Emerging Community</t>
  </si>
  <si>
    <t>Refer to Ctr Density Workings - District Centre</t>
  </si>
  <si>
    <t>Neighbourhood Centre Zone - Other Areas (Residential Component)</t>
  </si>
  <si>
    <t>Low Density Residential Zone - Greater Bundaberg</t>
  </si>
  <si>
    <t>Low Density Residential Zone - Coastal</t>
  </si>
  <si>
    <t>Low Density Residential Zone - Other Areas - No Sewer</t>
  </si>
  <si>
    <t>Medium Density Residential Zone - Greater Bundaberg</t>
  </si>
  <si>
    <t>Medium Density Residential Zone - Coastal - Bargara Only</t>
  </si>
  <si>
    <t>Medium Density Residential Zone - Other Areas</t>
  </si>
  <si>
    <t>High Density Residential Zone - Greater Bundaberg</t>
  </si>
  <si>
    <t>Low Density Residential Zone - Other Areas - Woodgate Only</t>
  </si>
  <si>
    <t>Low Density Residential Zone - Other Areas - Remaining Areas</t>
  </si>
  <si>
    <t>High Density Residential Zone - Coastal</t>
  </si>
  <si>
    <t>Emerging Community Zone - Kalkie-Ashfield LDA (Residential Area)</t>
  </si>
  <si>
    <t>Emerging Community Zone - Central Coast UDA (Medium Density Residential)</t>
  </si>
  <si>
    <t>Emerging Community Zone - Central Coast UDA  (Residential Area)</t>
  </si>
  <si>
    <t>Assume Greater Bundeberg Area at higher range of density (i.e. 50 dw/ha)</t>
  </si>
  <si>
    <t xml:space="preserve">As per </t>
  </si>
  <si>
    <t>Medium Density Residential Zone - Coastal - Remaining Areas</t>
  </si>
  <si>
    <t>Emerging Community Zone - Greater Bundaberg - Bundaberg North, Gooburrum, Woongarra</t>
  </si>
  <si>
    <t>Emerging Community Zone - Other Areas - Childers</t>
  </si>
  <si>
    <t>Bundaberg North</t>
  </si>
  <si>
    <t>Gooburrum</t>
  </si>
  <si>
    <t>Woongarra</t>
  </si>
  <si>
    <t>Kensington</t>
  </si>
  <si>
    <t>Rural Residential</t>
  </si>
  <si>
    <t>No current examples of development in this precinct - all new development expected to convert over time to minimum size</t>
  </si>
  <si>
    <t>Svensson Heights</t>
  </si>
  <si>
    <t>Sinlge dwelling permitted - as of right use.</t>
  </si>
  <si>
    <t>Constrained Area to be removed from the Site Area</t>
  </si>
  <si>
    <t>Assume no residential component - Only Non-residential demand will be applied</t>
  </si>
  <si>
    <t>Neighbourhood Centre Zone - Greater Bundaberg (Residential Component)</t>
  </si>
  <si>
    <t>Neighbourhood Centre Zone - Coastal (Residential Component)</t>
  </si>
  <si>
    <t>Local Centre Zone - Coastal - Bagara Only (Residential Component)</t>
  </si>
  <si>
    <t>Local Centre Zone - Coastal - Burnett Heads Only (Residential Component)</t>
  </si>
  <si>
    <t xml:space="preserve">Local Centre Zone - Other Areas - Moore Park Beach and Woodgate Only (Residential Component) </t>
  </si>
  <si>
    <t>District Centre Zone - Greater Bundaberg (Residential Component)</t>
  </si>
  <si>
    <t>District Centre Zone - Coastal (Residential Component)</t>
  </si>
  <si>
    <t>Principal Centre Zone - PCZ1</t>
  </si>
  <si>
    <t>Principal Centre Zone - PCZ2</t>
  </si>
  <si>
    <t>Same as PCZ1</t>
  </si>
  <si>
    <t>Principal Centre Zone - PCZ3</t>
  </si>
  <si>
    <t>Principal Centre Zone - PCZ4</t>
  </si>
  <si>
    <t>Can't locate in PS - Council to confirm whether PCZ4 is the same as PCZ3?</t>
  </si>
  <si>
    <t>Maximum Density of 60 dw/ ha applied (I.e. 1 unit / 167m² site area)</t>
  </si>
  <si>
    <t>Maximum Density of 110 dw/ ha applied (I.e. 1 unit / 91m² site area)</t>
  </si>
  <si>
    <t>Assume Other Areas at lower range of density - 30 dw/ha (I.e. 1 unit / 330m² site area)</t>
  </si>
  <si>
    <t>Assume remaining Coastal Areas at mid-range of density - 40 dw/ha (I.e. 1 unit / 250m² site area)</t>
  </si>
  <si>
    <t>Assume Bagara is at higher range of density - 50 dw/ha (I.e. 1 unit / 200m² site area)</t>
  </si>
  <si>
    <t>Realistic Dwellings/ha</t>
  </si>
  <si>
    <t>% Realistic Density Achieved</t>
  </si>
  <si>
    <t>Summary of Residential Density</t>
  </si>
  <si>
    <t>Res Tables</t>
  </si>
  <si>
    <t>Res Density Working</t>
  </si>
  <si>
    <t>Ctr Density Working</t>
  </si>
  <si>
    <t>Assumed percentage of developable land which is lost to services such as parks and road/service corridors</t>
  </si>
  <si>
    <t>Assumed percentage of residential development, with the remainder being non-residential uses</t>
  </si>
  <si>
    <t>Average site cover calculated based on Planning Scheme requirements
ie. A 3 storey development with 70% site cover on the lower two storeys and 40% site cover on the upper storey has an average site cover of 60% ((0.7+0.7+0.4)/3)</t>
  </si>
  <si>
    <t>Building height assumed to be maximum allowed by Planning Scheme</t>
  </si>
  <si>
    <t>Average unit size calculated based on assessment of cadastral data retrieved from DNRM</t>
  </si>
  <si>
    <t>For Centre zones assumes 100% of residential development will be multi-unit dwellings</t>
  </si>
  <si>
    <t>Development yield assuming no land lost to services/open space</t>
  </si>
  <si>
    <t xml:space="preserve">Development yield after excluded land is removed </t>
  </si>
  <si>
    <t>Assumed proportions for development of different dwelling types within that zone</t>
  </si>
  <si>
    <t>Notes/Comments</t>
  </si>
  <si>
    <t>Item</t>
  </si>
  <si>
    <t>Household Size</t>
  </si>
  <si>
    <t>Max Site Cover</t>
  </si>
  <si>
    <t>*Assumes a 2 storey development</t>
  </si>
  <si>
    <t>Development Threshold</t>
  </si>
  <si>
    <t>Threshold (m²)</t>
  </si>
  <si>
    <t>Density/Yield</t>
  </si>
  <si>
    <t>Spreadsheet</t>
  </si>
  <si>
    <t>The "Summary of Residential Density" tab comprises a summary of the potential densities within each zone. The subsequent tabs contain more detailed workings which were used to identify these densities</t>
  </si>
  <si>
    <t>The density assumptions help to establish an 'ultimate' capacity based on the provisions of the planning scheme, and in some regions/zones (eg. Coastal, High-Density Res) these densities may appear very high. This is generally expected, and the ultimate densities are  tempered within the model to achieve a realistic development potential, as in many cases these are unlikely to be achieved for a considerable amount of time</t>
  </si>
  <si>
    <t>Assumed average developed lot size based on assessment of recent development within the area</t>
  </si>
  <si>
    <t>Zones/Regions</t>
  </si>
  <si>
    <t xml:space="preserve">Following assessment of digital cadastral data, the Planning Scheme zones have been further separated into regions where development densities may vary (ie. Coastal/City/Rural) </t>
  </si>
  <si>
    <t>Attached vs Detached Dwellings</t>
  </si>
  <si>
    <t>General Notes</t>
  </si>
  <si>
    <t>Principal Centre Zone</t>
  </si>
  <si>
    <t>Note comments under PCZ4. Unable to locate this zone precinct within the Planning Scheme</t>
  </si>
  <si>
    <t>Figures for Rural/Rural Residential development density</t>
  </si>
  <si>
    <t>Actual Lot Size</t>
  </si>
  <si>
    <t>The underlying zone intended for Emerging Community zones has been identified through analysis of LDA plans (eg. Kalkie-Ashfield) and surrounding residential uses. Densities for Emerging Community zones has been assumed to be equal to to calculated densities for equivalent residential zones in the same region</t>
  </si>
  <si>
    <t>Household size calculations calculated using trends identified in the draft QGSO 2015 population/household projections as provided by Arron Walker (26/11/15) applied to ABS PEP figures for the area</t>
  </si>
  <si>
    <t>Allocated proportions of attached/detached dwellings within residential zones are the result of an assessment of current digital cadastral data, aerial photography, and provisions within the Planning Scheme</t>
  </si>
  <si>
    <t>For low density residential zones, the development threshold has been assumed at 3 times the minimum lot size identified within the Planning Scheme. Higher densities and non-residential uses have been allocated a nominal threshold of 2000m²</t>
  </si>
  <si>
    <t>Strategic Port Land - Burabbra Shore Development</t>
  </si>
  <si>
    <t>Strategic Port Land</t>
  </si>
  <si>
    <t>Refer to Res Density Workings - Strategic Port Land</t>
  </si>
  <si>
    <t>Identification of Council's preferred outcome for residential development (eg. 60% residential, 40% non-residential). Densities should still represent an 'ultimate' development scenario, even if this level of development will not be realised within the life of the Planning Scheme</t>
  </si>
  <si>
    <t>Council identified density as per Coastal MDR zone</t>
  </si>
  <si>
    <t>As per Coastal MDR zone</t>
  </si>
  <si>
    <t>Low Density residential</t>
  </si>
  <si>
    <t>Open Space</t>
  </si>
  <si>
    <t>Community facilities</t>
  </si>
  <si>
    <t>Commonwealth Land</t>
  </si>
  <si>
    <t>LAP / Plan</t>
  </si>
  <si>
    <t>Kalkie-Ashfield LDA</t>
  </si>
  <si>
    <t>Central Coast UDA</t>
  </si>
  <si>
    <t xml:space="preserve"> Pop Zone</t>
  </si>
  <si>
    <t>LAP</t>
  </si>
  <si>
    <t>Port of Bundaberg</t>
  </si>
  <si>
    <t>Environmental Management</t>
  </si>
  <si>
    <t>Rural and Landscape Protection Area</t>
  </si>
  <si>
    <t>Extractive Industry</t>
  </si>
  <si>
    <t>Refer to Res Density Workings - Medium Density Residential</t>
  </si>
  <si>
    <r>
      <t xml:space="preserve">Refer to Ctr Density Workings - </t>
    </r>
    <r>
      <rPr>
        <sz val="10"/>
        <color rgb="FFFF0000"/>
        <rFont val="Arial Narrow"/>
        <family val="2"/>
      </rPr>
      <t>Neighbourhood Centre</t>
    </r>
  </si>
  <si>
    <t>Emerging Communities</t>
  </si>
  <si>
    <t>Branyan LAP</t>
  </si>
  <si>
    <t>Emerging Community Zone - Branyan LAP (Low Density Residential)</t>
  </si>
  <si>
    <t>Emerging Community Zone - Branyan LAP (Rural Residential)</t>
  </si>
  <si>
    <t>Emerging Community Zone - Branyan LAP (Medium Density Residential)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</si>
</sst>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_-* #,##0_-;\-* #,##0_-;_-* &quot;-&quot;??_-;_-@_-"/>
    <numFmt numFmtId="168" formatCode="0.00000"/>
    <numFmt numFmtId="169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i/>
      <sz val="11"/>
      <color theme="1"/>
      <name val="Calibri"/>
      <family val="2"/>
      <scheme val="minor"/>
    </font>
    <font>
      <i/>
      <sz val="10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2500"/>
        <bgColor indexed="64"/>
      </patternFill>
    </fill>
    <fill>
      <patternFill patternType="solid">
        <fgColor rgb="FFB871FF"/>
        <bgColor indexed="64"/>
      </patternFill>
    </fill>
    <fill>
      <patternFill patternType="solid">
        <fgColor rgb="FFECC5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/>
      <right/>
      <top style="mediumDashed">
        <color rgb="FF0000FF"/>
      </top>
      <bottom style="mediumDashed">
        <color rgb="FF0000FF"/>
      </bottom>
      <diagonal/>
    </border>
    <border>
      <left/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9" fontId="8" fillId="0" borderId="13" xfId="3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9" fontId="8" fillId="0" borderId="7" xfId="3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9" fontId="8" fillId="0" borderId="17" xfId="3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9" fontId="0" fillId="0" borderId="0" xfId="0" applyNumberFormat="1"/>
    <xf numFmtId="0" fontId="9" fillId="0" borderId="0" xfId="0" applyFont="1"/>
    <xf numFmtId="0" fontId="10" fillId="0" borderId="20" xfId="0" applyFont="1" applyBorder="1"/>
    <xf numFmtId="0" fontId="9" fillId="0" borderId="7" xfId="0" applyFont="1" applyBorder="1"/>
    <xf numFmtId="167" fontId="9" fillId="7" borderId="7" xfId="4" applyNumberFormat="1" applyFont="1" applyFill="1" applyBorder="1" applyAlignment="1">
      <alignment horizontal="center"/>
    </xf>
    <xf numFmtId="9" fontId="9" fillId="7" borderId="7" xfId="0" applyNumberFormat="1" applyFont="1" applyFill="1" applyBorder="1" applyAlignment="1">
      <alignment horizontal="center"/>
    </xf>
    <xf numFmtId="167" fontId="9" fillId="7" borderId="7" xfId="4" applyNumberFormat="1" applyFont="1" applyFill="1" applyBorder="1" applyAlignment="1"/>
    <xf numFmtId="165" fontId="9" fillId="7" borderId="7" xfId="0" applyNumberFormat="1" applyFont="1" applyFill="1" applyBorder="1" applyAlignment="1">
      <alignment horizontal="center"/>
    </xf>
    <xf numFmtId="0" fontId="10" fillId="8" borderId="7" xfId="0" applyFont="1" applyFill="1" applyBorder="1"/>
    <xf numFmtId="167" fontId="9" fillId="0" borderId="7" xfId="4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167" fontId="9" fillId="0" borderId="7" xfId="4" applyNumberFormat="1" applyFont="1" applyBorder="1" applyAlignment="1"/>
    <xf numFmtId="0" fontId="10" fillId="9" borderId="7" xfId="0" applyFont="1" applyFill="1" applyBorder="1"/>
    <xf numFmtId="0" fontId="10" fillId="10" borderId="7" xfId="0" applyFont="1" applyFill="1" applyBorder="1"/>
    <xf numFmtId="0" fontId="10" fillId="12" borderId="7" xfId="0" applyFont="1" applyFill="1" applyBorder="1"/>
    <xf numFmtId="0" fontId="10" fillId="13" borderId="7" xfId="0" applyFont="1" applyFill="1" applyBorder="1"/>
    <xf numFmtId="0" fontId="10" fillId="14" borderId="7" xfId="0" applyFont="1" applyFill="1" applyBorder="1"/>
    <xf numFmtId="0" fontId="10" fillId="15" borderId="7" xfId="0" applyFont="1" applyFill="1" applyBorder="1"/>
    <xf numFmtId="0" fontId="10" fillId="16" borderId="7" xfId="0" applyFont="1" applyFill="1" applyBorder="1"/>
    <xf numFmtId="0" fontId="10" fillId="17" borderId="7" xfId="0" applyFont="1" applyFill="1" applyBorder="1"/>
    <xf numFmtId="0" fontId="10" fillId="18" borderId="7" xfId="0" applyFont="1" applyFill="1" applyBorder="1"/>
    <xf numFmtId="0" fontId="10" fillId="19" borderId="7" xfId="0" applyFont="1" applyFill="1" applyBorder="1"/>
    <xf numFmtId="0" fontId="10" fillId="4" borderId="7" xfId="0" applyFont="1" applyFill="1" applyBorder="1"/>
    <xf numFmtId="0" fontId="10" fillId="11" borderId="7" xfId="0" applyFont="1" applyFill="1" applyBorder="1"/>
    <xf numFmtId="0" fontId="10" fillId="20" borderId="7" xfId="0" applyFont="1" applyFill="1" applyBorder="1"/>
    <xf numFmtId="0" fontId="10" fillId="22" borderId="7" xfId="0" applyFont="1" applyFill="1" applyBorder="1"/>
    <xf numFmtId="0" fontId="10" fillId="23" borderId="7" xfId="0" applyFont="1" applyFill="1" applyBorder="1"/>
    <xf numFmtId="0" fontId="10" fillId="5" borderId="7" xfId="0" applyFont="1" applyFill="1" applyBorder="1"/>
    <xf numFmtId="0" fontId="9" fillId="0" borderId="21" xfId="0" applyFont="1" applyBorder="1"/>
    <xf numFmtId="0" fontId="10" fillId="21" borderId="23" xfId="0" applyFont="1" applyFill="1" applyBorder="1"/>
    <xf numFmtId="0" fontId="9" fillId="0" borderId="6" xfId="0" applyFont="1" applyBorder="1"/>
    <xf numFmtId="0" fontId="10" fillId="3" borderId="6" xfId="0" applyFont="1" applyFill="1" applyBorder="1"/>
    <xf numFmtId="0" fontId="8" fillId="0" borderId="1" xfId="0" applyFont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0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0" fillId="0" borderId="24" xfId="0" applyFont="1" applyBorder="1"/>
    <xf numFmtId="167" fontId="9" fillId="0" borderId="6" xfId="4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1" xfId="0" applyFont="1" applyBorder="1"/>
    <xf numFmtId="0" fontId="10" fillId="0" borderId="27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2" fontId="0" fillId="0" borderId="0" xfId="0" applyNumberFormat="1"/>
    <xf numFmtId="0" fontId="3" fillId="0" borderId="0" xfId="0" applyFont="1" applyAlignment="1">
      <alignment horizontal="right" vertical="center"/>
    </xf>
    <xf numFmtId="9" fontId="9" fillId="0" borderId="7" xfId="3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9" fontId="8" fillId="0" borderId="13" xfId="3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7" borderId="7" xfId="4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9" fillId="2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164" fontId="3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2" fontId="9" fillId="9" borderId="5" xfId="0" applyNumberFormat="1" applyFont="1" applyFill="1" applyBorder="1" applyAlignment="1">
      <alignment horizontal="center"/>
    </xf>
    <xf numFmtId="2" fontId="9" fillId="9" borderId="17" xfId="0" applyNumberFormat="1" applyFont="1" applyFill="1" applyBorder="1" applyAlignment="1">
      <alignment horizontal="center"/>
    </xf>
    <xf numFmtId="2" fontId="9" fillId="9" borderId="18" xfId="0" applyNumberFormat="1" applyFont="1" applyFill="1" applyBorder="1" applyAlignment="1">
      <alignment horizontal="center"/>
    </xf>
    <xf numFmtId="2" fontId="9" fillId="9" borderId="8" xfId="0" applyNumberFormat="1" applyFont="1" applyFill="1" applyBorder="1" applyAlignment="1">
      <alignment horizontal="center"/>
    </xf>
    <xf numFmtId="2" fontId="9" fillId="9" borderId="7" xfId="0" applyNumberFormat="1" applyFont="1" applyFill="1" applyBorder="1" applyAlignment="1">
      <alignment horizontal="center"/>
    </xf>
    <xf numFmtId="2" fontId="9" fillId="9" borderId="9" xfId="0" applyNumberFormat="1" applyFont="1" applyFill="1" applyBorder="1" applyAlignment="1">
      <alignment horizontal="center"/>
    </xf>
    <xf numFmtId="2" fontId="9" fillId="9" borderId="12" xfId="0" applyNumberFormat="1" applyFont="1" applyFill="1" applyBorder="1" applyAlignment="1">
      <alignment horizontal="center"/>
    </xf>
    <xf numFmtId="2" fontId="9" fillId="9" borderId="13" xfId="0" applyNumberFormat="1" applyFont="1" applyFill="1" applyBorder="1" applyAlignment="1">
      <alignment horizontal="center"/>
    </xf>
    <xf numFmtId="2" fontId="9" fillId="9" borderId="19" xfId="0" applyNumberFormat="1" applyFont="1" applyFill="1" applyBorder="1" applyAlignment="1">
      <alignment horizontal="center"/>
    </xf>
    <xf numFmtId="167" fontId="9" fillId="9" borderId="6" xfId="4" applyNumberFormat="1" applyFont="1" applyFill="1" applyBorder="1" applyAlignment="1">
      <alignment horizontal="center" vertical="center"/>
    </xf>
    <xf numFmtId="0" fontId="1" fillId="9" borderId="1" xfId="0" applyFont="1" applyFill="1" applyBorder="1"/>
    <xf numFmtId="0" fontId="3" fillId="0" borderId="4" xfId="0" applyFont="1" applyBorder="1" applyAlignment="1">
      <alignment vertical="center"/>
    </xf>
    <xf numFmtId="9" fontId="8" fillId="22" borderId="1" xfId="3" applyFont="1" applyFill="1" applyBorder="1" applyAlignment="1">
      <alignment horizontal="center" vertical="center" wrapText="1"/>
    </xf>
    <xf numFmtId="9" fontId="8" fillId="3" borderId="1" xfId="3" applyFont="1" applyFill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6" fontId="8" fillId="0" borderId="4" xfId="3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9" fontId="0" fillId="0" borderId="0" xfId="3" applyFont="1" applyAlignment="1">
      <alignment vertical="center"/>
    </xf>
    <xf numFmtId="0" fontId="13" fillId="0" borderId="2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9" fontId="3" fillId="0" borderId="11" xfId="3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2" xfId="0" applyNumberFormat="1" applyFont="1" applyFill="1" applyBorder="1" applyAlignment="1">
      <alignment horizontal="center" vertical="center"/>
    </xf>
    <xf numFmtId="9" fontId="8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9" fontId="8" fillId="0" borderId="0" xfId="3" applyFont="1" applyBorder="1" applyAlignment="1">
      <alignment horizontal="center" vertical="center"/>
    </xf>
    <xf numFmtId="9" fontId="0" fillId="0" borderId="0" xfId="3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17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1" fontId="8" fillId="0" borderId="17" xfId="3" applyNumberFormat="1" applyFont="1" applyBorder="1" applyAlignment="1">
      <alignment horizontal="center" vertical="center" wrapText="1"/>
    </xf>
    <xf numFmtId="0" fontId="8" fillId="22" borderId="17" xfId="0" applyFont="1" applyFill="1" applyBorder="1" applyAlignment="1">
      <alignment horizontal="center" vertical="center"/>
    </xf>
    <xf numFmtId="165" fontId="8" fillId="0" borderId="39" xfId="0" applyNumberFormat="1" applyFont="1" applyBorder="1" applyAlignment="1">
      <alignment horizontal="center" vertical="center"/>
    </xf>
    <xf numFmtId="166" fontId="8" fillId="22" borderId="5" xfId="3" applyNumberFormat="1" applyFont="1" applyFill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0" fontId="15" fillId="0" borderId="0" xfId="3" applyNumberFormat="1" applyFont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" fontId="8" fillId="0" borderId="7" xfId="3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0" fontId="8" fillId="22" borderId="7" xfId="0" applyFont="1" applyFill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166" fontId="8" fillId="22" borderId="8" xfId="3" applyNumberFormat="1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1" fontId="8" fillId="0" borderId="13" xfId="3" applyNumberFormat="1" applyFont="1" applyBorder="1" applyAlignment="1">
      <alignment horizontal="center" vertical="center" wrapText="1"/>
    </xf>
    <xf numFmtId="0" fontId="8" fillId="22" borderId="13" xfId="0" applyFont="1" applyFill="1" applyBorder="1" applyAlignment="1">
      <alignment horizontal="center" vertical="center"/>
    </xf>
    <xf numFmtId="165" fontId="8" fillId="0" borderId="40" xfId="0" applyNumberFormat="1" applyFont="1" applyBorder="1" applyAlignment="1">
      <alignment horizontal="center" vertical="center"/>
    </xf>
    <xf numFmtId="166" fontId="8" fillId="22" borderId="12" xfId="3" applyNumberFormat="1" applyFont="1" applyFill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65" fontId="3" fillId="6" borderId="10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" fontId="8" fillId="0" borderId="13" xfId="3" applyNumberFormat="1" applyFont="1" applyFill="1" applyBorder="1" applyAlignment="1">
      <alignment horizontal="center" vertical="center" wrapText="1"/>
    </xf>
    <xf numFmtId="0" fontId="12" fillId="19" borderId="0" xfId="0" applyFont="1" applyFill="1" applyAlignment="1">
      <alignment vertical="center"/>
    </xf>
    <xf numFmtId="0" fontId="8" fillId="0" borderId="17" xfId="3" applyNumberFormat="1" applyFont="1" applyBorder="1" applyAlignment="1">
      <alignment horizontal="center" vertical="center" wrapText="1"/>
    </xf>
    <xf numFmtId="0" fontId="8" fillId="0" borderId="7" xfId="3" applyNumberFormat="1" applyFont="1" applyBorder="1" applyAlignment="1">
      <alignment horizontal="center" vertical="center" wrapText="1"/>
    </xf>
    <xf numFmtId="0" fontId="8" fillId="0" borderId="13" xfId="3" applyNumberFormat="1" applyFont="1" applyBorder="1" applyAlignment="1">
      <alignment horizontal="center" vertical="center" wrapText="1"/>
    </xf>
    <xf numFmtId="0" fontId="12" fillId="12" borderId="0" xfId="0" applyFont="1" applyFill="1" applyAlignment="1">
      <alignment vertical="center"/>
    </xf>
    <xf numFmtId="165" fontId="8" fillId="24" borderId="40" xfId="0" applyNumberFormat="1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165" fontId="3" fillId="6" borderId="5" xfId="0" applyNumberFormat="1" applyFont="1" applyFill="1" applyBorder="1" applyAlignment="1">
      <alignment horizontal="center" vertical="center"/>
    </xf>
    <xf numFmtId="165" fontId="3" fillId="6" borderId="18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center" vertical="center"/>
    </xf>
    <xf numFmtId="165" fontId="3" fillId="6" borderId="9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165" fontId="3" fillId="6" borderId="19" xfId="0" applyNumberFormat="1" applyFont="1" applyFill="1" applyBorder="1" applyAlignment="1">
      <alignment horizontal="center" vertical="center"/>
    </xf>
    <xf numFmtId="0" fontId="17" fillId="18" borderId="0" xfId="0" applyFont="1" applyFill="1"/>
    <xf numFmtId="0" fontId="18" fillId="18" borderId="0" xfId="0" applyFont="1" applyFill="1"/>
    <xf numFmtId="0" fontId="19" fillId="8" borderId="0" xfId="0" applyFont="1" applyFill="1"/>
    <xf numFmtId="0" fontId="17" fillId="16" borderId="0" xfId="0" applyFont="1" applyFill="1"/>
    <xf numFmtId="0" fontId="17" fillId="4" borderId="0" xfId="0" applyFont="1" applyFill="1"/>
    <xf numFmtId="0" fontId="20" fillId="4" borderId="0" xfId="0" applyFont="1" applyFill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8" fillId="20" borderId="0" xfId="0" applyFont="1" applyFill="1"/>
    <xf numFmtId="9" fontId="20" fillId="4" borderId="0" xfId="3" applyFont="1" applyFill="1" applyBorder="1" applyAlignment="1">
      <alignment vertical="center"/>
    </xf>
    <xf numFmtId="9" fontId="3" fillId="2" borderId="41" xfId="3" applyFont="1" applyFill="1" applyBorder="1" applyAlignment="1" applyProtection="1">
      <alignment horizontal="center" vertical="center" wrapText="1"/>
      <protection locked="0"/>
    </xf>
    <xf numFmtId="9" fontId="8" fillId="0" borderId="24" xfId="3" applyFont="1" applyFill="1" applyBorder="1" applyAlignment="1">
      <alignment horizontal="center" vertical="center"/>
    </xf>
    <xf numFmtId="9" fontId="0" fillId="0" borderId="0" xfId="3" applyFont="1" applyFill="1" applyBorder="1" applyAlignment="1">
      <alignment vertical="center"/>
    </xf>
    <xf numFmtId="9" fontId="17" fillId="16" borderId="0" xfId="3" applyFont="1" applyFill="1" applyBorder="1"/>
    <xf numFmtId="9" fontId="3" fillId="0" borderId="0" xfId="3" applyFont="1" applyFill="1" applyBorder="1" applyAlignment="1">
      <alignment horizontal="center" vertical="center" wrapText="1"/>
    </xf>
    <xf numFmtId="9" fontId="19" fillId="8" borderId="0" xfId="3" applyFont="1" applyFill="1" applyBorder="1"/>
    <xf numFmtId="9" fontId="17" fillId="18" borderId="0" xfId="3" applyFont="1" applyFill="1" applyBorder="1"/>
    <xf numFmtId="9" fontId="18" fillId="20" borderId="0" xfId="3" applyFont="1" applyFill="1" applyBorder="1"/>
    <xf numFmtId="168" fontId="9" fillId="22" borderId="7" xfId="0" applyNumberFormat="1" applyFont="1" applyFill="1" applyBorder="1" applyAlignment="1">
      <alignment horizontal="center"/>
    </xf>
    <xf numFmtId="9" fontId="9" fillId="9" borderId="6" xfId="3" applyFont="1" applyFill="1" applyBorder="1"/>
    <xf numFmtId="9" fontId="9" fillId="7" borderId="7" xfId="3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21" fillId="25" borderId="2" xfId="0" applyFont="1" applyFill="1" applyBorder="1"/>
    <xf numFmtId="0" fontId="21" fillId="25" borderId="16" xfId="0" applyFont="1" applyFill="1" applyBorder="1"/>
    <xf numFmtId="0" fontId="21" fillId="25" borderId="4" xfId="0" applyFont="1" applyFill="1" applyBorder="1"/>
    <xf numFmtId="0" fontId="22" fillId="0" borderId="0" xfId="0" applyFont="1"/>
    <xf numFmtId="0" fontId="15" fillId="0" borderId="45" xfId="0" applyFont="1" applyBorder="1" applyAlignment="1">
      <alignment vertical="top" wrapText="1"/>
    </xf>
    <xf numFmtId="0" fontId="15" fillId="0" borderId="47" xfId="0" applyFont="1" applyBorder="1" applyAlignment="1">
      <alignment vertical="top" wrapText="1"/>
    </xf>
    <xf numFmtId="0" fontId="15" fillId="0" borderId="48" xfId="0" applyFont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15" fillId="0" borderId="49" xfId="0" applyFont="1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21" fillId="25" borderId="14" xfId="0" applyFont="1" applyFill="1" applyBorder="1"/>
    <xf numFmtId="43" fontId="9" fillId="0" borderId="6" xfId="4" applyFont="1" applyFill="1" applyBorder="1" applyAlignment="1">
      <alignment horizontal="center" vertical="center"/>
    </xf>
    <xf numFmtId="169" fontId="9" fillId="0" borderId="6" xfId="4" applyNumberFormat="1" applyFont="1" applyFill="1" applyBorder="1" applyAlignment="1">
      <alignment horizontal="center" vertical="center"/>
    </xf>
    <xf numFmtId="0" fontId="15" fillId="0" borderId="51" xfId="0" applyFont="1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12" fillId="0" borderId="53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0" fillId="0" borderId="17" xfId="0" applyBorder="1"/>
    <xf numFmtId="167" fontId="9" fillId="9" borderId="17" xfId="4" applyNumberFormat="1" applyFont="1" applyFill="1" applyBorder="1" applyAlignment="1">
      <alignment horizontal="center" vertical="center"/>
    </xf>
    <xf numFmtId="167" fontId="9" fillId="0" borderId="17" xfId="4" applyNumberFormat="1" applyFont="1" applyFill="1" applyBorder="1" applyAlignment="1">
      <alignment horizontal="center" vertical="center"/>
    </xf>
    <xf numFmtId="0" fontId="9" fillId="9" borderId="17" xfId="0" applyFont="1" applyFill="1" applyBorder="1"/>
    <xf numFmtId="0" fontId="3" fillId="0" borderId="28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9" fontId="8" fillId="0" borderId="6" xfId="3" applyFont="1" applyBorder="1" applyAlignment="1">
      <alignment horizontal="center" vertical="center"/>
    </xf>
    <xf numFmtId="0" fontId="8" fillId="0" borderId="6" xfId="3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8" fillId="22" borderId="6" xfId="0" applyFont="1" applyFill="1" applyBorder="1" applyAlignment="1">
      <alignment horizontal="center" vertical="center"/>
    </xf>
    <xf numFmtId="165" fontId="8" fillId="0" borderId="34" xfId="0" applyNumberFormat="1" applyFont="1" applyBorder="1" applyAlignment="1">
      <alignment horizontal="center" vertical="center"/>
    </xf>
    <xf numFmtId="166" fontId="8" fillId="22" borderId="28" xfId="3" applyNumberFormat="1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0" fontId="0" fillId="22" borderId="5" xfId="0" applyFill="1" applyBorder="1"/>
    <xf numFmtId="0" fontId="0" fillId="22" borderId="28" xfId="0" applyFill="1" applyBorder="1"/>
    <xf numFmtId="167" fontId="9" fillId="0" borderId="7" xfId="4" applyNumberFormat="1" applyFont="1" applyBorder="1" applyAlignment="1">
      <alignment vertical="center"/>
    </xf>
    <xf numFmtId="0" fontId="9" fillId="0" borderId="23" xfId="0" applyFont="1" applyBorder="1"/>
    <xf numFmtId="0" fontId="9" fillId="0" borderId="29" xfId="0" applyFont="1" applyBorder="1"/>
    <xf numFmtId="0" fontId="10" fillId="0" borderId="15" xfId="0" applyFont="1" applyBorder="1"/>
    <xf numFmtId="0" fontId="10" fillId="0" borderId="16" xfId="0" applyFont="1" applyBorder="1"/>
    <xf numFmtId="167" fontId="9" fillId="0" borderId="7" xfId="4" applyNumberFormat="1" applyFont="1" applyFill="1" applyBorder="1" applyAlignment="1">
      <alignment horizontal="center" vertical="center"/>
    </xf>
    <xf numFmtId="9" fontId="9" fillId="9" borderId="7" xfId="3" applyFont="1" applyFill="1" applyBorder="1"/>
    <xf numFmtId="0" fontId="10" fillId="5" borderId="23" xfId="0" applyFont="1" applyFill="1" applyBorder="1"/>
    <xf numFmtId="0" fontId="10" fillId="0" borderId="6" xfId="0" applyFont="1" applyBorder="1"/>
    <xf numFmtId="0" fontId="10" fillId="3" borderId="7" xfId="0" applyFont="1" applyFill="1" applyBorder="1"/>
    <xf numFmtId="1" fontId="9" fillId="0" borderId="6" xfId="0" applyNumberFormat="1" applyFont="1" applyBorder="1"/>
    <xf numFmtId="0" fontId="4" fillId="0" borderId="7" xfId="2" applyBorder="1"/>
    <xf numFmtId="0" fontId="4" fillId="26" borderId="7" xfId="2" applyFill="1" applyBorder="1"/>
    <xf numFmtId="167" fontId="9" fillId="0" borderId="21" xfId="4" applyNumberFormat="1" applyFont="1" applyBorder="1" applyAlignment="1">
      <alignment horizontal="center" vertical="center"/>
    </xf>
    <xf numFmtId="167" fontId="9" fillId="0" borderId="37" xfId="4" applyNumberFormat="1" applyFont="1" applyBorder="1" applyAlignment="1">
      <alignment horizontal="center" vertical="center"/>
    </xf>
    <xf numFmtId="167" fontId="9" fillId="0" borderId="22" xfId="4" applyNumberFormat="1" applyFont="1" applyBorder="1" applyAlignment="1">
      <alignment horizontal="center" vertical="center"/>
    </xf>
    <xf numFmtId="167" fontId="9" fillId="0" borderId="21" xfId="4" applyNumberFormat="1" applyFont="1" applyBorder="1" applyAlignment="1">
      <alignment horizontal="center"/>
    </xf>
    <xf numFmtId="167" fontId="9" fillId="0" borderId="37" xfId="4" applyNumberFormat="1" applyFont="1" applyBorder="1" applyAlignment="1">
      <alignment horizontal="center"/>
    </xf>
    <xf numFmtId="167" fontId="9" fillId="0" borderId="22" xfId="4" applyNumberFormat="1" applyFont="1" applyBorder="1" applyAlignment="1">
      <alignment horizontal="center"/>
    </xf>
    <xf numFmtId="167" fontId="9" fillId="0" borderId="21" xfId="4" applyNumberFormat="1" applyFont="1" applyFill="1" applyBorder="1" applyAlignment="1">
      <alignment horizontal="center" vertical="center"/>
    </xf>
    <xf numFmtId="167" fontId="9" fillId="0" borderId="37" xfId="4" applyNumberFormat="1" applyFont="1" applyFill="1" applyBorder="1" applyAlignment="1">
      <alignment horizontal="center" vertical="center"/>
    </xf>
    <xf numFmtId="167" fontId="9" fillId="0" borderId="22" xfId="4" applyNumberFormat="1" applyFont="1" applyFill="1" applyBorder="1" applyAlignment="1">
      <alignment horizontal="center" vertical="center"/>
    </xf>
    <xf numFmtId="167" fontId="9" fillId="0" borderId="29" xfId="4" applyNumberFormat="1" applyFont="1" applyBorder="1" applyAlignment="1">
      <alignment horizontal="center" vertical="center"/>
    </xf>
    <xf numFmtId="167" fontId="9" fillId="0" borderId="30" xfId="4" applyNumberFormat="1" applyFont="1" applyBorder="1" applyAlignment="1">
      <alignment horizontal="center" vertical="center"/>
    </xf>
    <xf numFmtId="167" fontId="9" fillId="0" borderId="31" xfId="4" applyNumberFormat="1" applyFont="1" applyBorder="1" applyAlignment="1">
      <alignment horizontal="center" vertical="center"/>
    </xf>
    <xf numFmtId="167" fontId="9" fillId="0" borderId="32" xfId="4" applyNumberFormat="1" applyFont="1" applyBorder="1" applyAlignment="1">
      <alignment horizontal="center" vertical="center"/>
    </xf>
    <xf numFmtId="167" fontId="9" fillId="0" borderId="0" xfId="4" applyNumberFormat="1" applyFont="1" applyBorder="1" applyAlignment="1">
      <alignment horizontal="center" vertical="center"/>
    </xf>
    <xf numFmtId="167" fontId="9" fillId="0" borderId="33" xfId="4" applyNumberFormat="1" applyFont="1" applyBorder="1" applyAlignment="1">
      <alignment horizontal="center" vertical="center"/>
    </xf>
    <xf numFmtId="167" fontId="9" fillId="0" borderId="34" xfId="4" applyNumberFormat="1" applyFont="1" applyBorder="1" applyAlignment="1">
      <alignment horizontal="center" vertical="center"/>
    </xf>
    <xf numFmtId="167" fontId="9" fillId="0" borderId="35" xfId="4" applyNumberFormat="1" applyFont="1" applyBorder="1" applyAlignment="1">
      <alignment horizontal="center" vertical="center"/>
    </xf>
    <xf numFmtId="167" fontId="9" fillId="0" borderId="36" xfId="4" applyNumberFormat="1" applyFont="1" applyBorder="1" applyAlignment="1">
      <alignment horizontal="center" vertical="center"/>
    </xf>
    <xf numFmtId="9" fontId="9" fillId="0" borderId="29" xfId="0" applyNumberFormat="1" applyFont="1" applyBorder="1" applyAlignment="1">
      <alignment horizontal="center" vertical="center"/>
    </xf>
    <xf numFmtId="9" fontId="9" fillId="0" borderId="30" xfId="0" applyNumberFormat="1" applyFont="1" applyBorder="1" applyAlignment="1">
      <alignment horizontal="center" vertical="center"/>
    </xf>
    <xf numFmtId="9" fontId="9" fillId="0" borderId="31" xfId="0" applyNumberFormat="1" applyFont="1" applyBorder="1" applyAlignment="1">
      <alignment horizontal="center" vertical="center"/>
    </xf>
    <xf numFmtId="9" fontId="9" fillId="0" borderId="32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9" fontId="9" fillId="0" borderId="33" xfId="0" applyNumberFormat="1" applyFont="1" applyBorder="1" applyAlignment="1">
      <alignment horizontal="center" vertical="center"/>
    </xf>
    <xf numFmtId="9" fontId="9" fillId="0" borderId="34" xfId="0" applyNumberFormat="1" applyFont="1" applyBorder="1" applyAlignment="1">
      <alignment horizontal="center" vertical="center"/>
    </xf>
    <xf numFmtId="9" fontId="9" fillId="0" borderId="35" xfId="0" applyNumberFormat="1" applyFont="1" applyBorder="1" applyAlignment="1">
      <alignment horizontal="center" vertical="center"/>
    </xf>
    <xf numFmtId="9" fontId="9" fillId="0" borderId="36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67" fontId="9" fillId="0" borderId="7" xfId="4" applyNumberFormat="1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3" xfId="1" xr:uid="{00000000-0005-0000-0000-000002000000}"/>
    <cellStyle name="Normal 4" xfId="2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0000FF"/>
      <color rgb="FFFF4382"/>
      <color rgb="FFD60047"/>
      <color rgb="FF990033"/>
      <color rgb="FFFF8989"/>
      <color rgb="FFFFD9D9"/>
      <color rgb="FFFF9933"/>
      <color rgb="FFECC5FF"/>
      <color rgb="FFB871FF"/>
      <color rgb="FFC02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0"/>
  <sheetViews>
    <sheetView workbookViewId="0"/>
  </sheetViews>
  <sheetFormatPr defaultRowHeight="14.4" x14ac:dyDescent="0.3"/>
  <cols>
    <col min="1" max="1" width="4" customWidth="1"/>
    <col min="2" max="2" width="28.109375" customWidth="1"/>
    <col min="3" max="3" width="76.44140625" customWidth="1"/>
    <col min="4" max="4" width="77.5546875" customWidth="1"/>
  </cols>
  <sheetData>
    <row r="2" spans="2:3" ht="16.2" thickBot="1" x14ac:dyDescent="0.35">
      <c r="B2" s="189" t="s">
        <v>207</v>
      </c>
    </row>
    <row r="3" spans="2:3" ht="15" thickBot="1" x14ac:dyDescent="0.35">
      <c r="B3" s="188" t="s">
        <v>193</v>
      </c>
      <c r="C3" s="186" t="s">
        <v>192</v>
      </c>
    </row>
    <row r="4" spans="2:3" ht="43.2" x14ac:dyDescent="0.3">
      <c r="B4" s="190" t="s">
        <v>200</v>
      </c>
      <c r="C4" s="193" t="s">
        <v>201</v>
      </c>
    </row>
    <row r="5" spans="2:3" ht="43.2" x14ac:dyDescent="0.3">
      <c r="B5" s="201" t="s">
        <v>204</v>
      </c>
      <c r="C5" s="202" t="s">
        <v>205</v>
      </c>
    </row>
    <row r="6" spans="2:3" ht="72" x14ac:dyDescent="0.3">
      <c r="B6" s="191" t="s">
        <v>199</v>
      </c>
      <c r="C6" s="194" t="s">
        <v>202</v>
      </c>
    </row>
    <row r="7" spans="2:3" ht="43.8" thickBot="1" x14ac:dyDescent="0.35">
      <c r="B7" s="192" t="s">
        <v>206</v>
      </c>
      <c r="C7" s="195" t="s">
        <v>214</v>
      </c>
    </row>
    <row r="9" spans="2:3" ht="16.2" thickBot="1" x14ac:dyDescent="0.35">
      <c r="B9" s="189" t="s">
        <v>179</v>
      </c>
    </row>
    <row r="10" spans="2:3" ht="15" thickBot="1" x14ac:dyDescent="0.35">
      <c r="B10" s="198" t="s">
        <v>193</v>
      </c>
      <c r="C10" s="187" t="s">
        <v>192</v>
      </c>
    </row>
    <row r="11" spans="2:3" ht="43.2" x14ac:dyDescent="0.3">
      <c r="B11" s="190" t="s">
        <v>197</v>
      </c>
      <c r="C11" s="193" t="s">
        <v>215</v>
      </c>
    </row>
    <row r="12" spans="2:3" ht="43.8" thickBot="1" x14ac:dyDescent="0.35">
      <c r="B12" s="192" t="s">
        <v>194</v>
      </c>
      <c r="C12" s="195" t="s">
        <v>213</v>
      </c>
    </row>
    <row r="14" spans="2:3" ht="16.2" thickBot="1" x14ac:dyDescent="0.35">
      <c r="B14" s="189" t="s">
        <v>180</v>
      </c>
    </row>
    <row r="15" spans="2:3" ht="15" thickBot="1" x14ac:dyDescent="0.35">
      <c r="B15" s="188" t="s">
        <v>193</v>
      </c>
      <c r="C15" s="186" t="s">
        <v>192</v>
      </c>
    </row>
    <row r="16" spans="2:3" ht="30.75" customHeight="1" x14ac:dyDescent="0.3">
      <c r="B16" s="191" t="s">
        <v>3</v>
      </c>
      <c r="C16" s="194" t="s">
        <v>183</v>
      </c>
    </row>
    <row r="17" spans="2:3" ht="30.75" customHeight="1" x14ac:dyDescent="0.3">
      <c r="B17" s="191" t="s">
        <v>211</v>
      </c>
      <c r="C17" s="194" t="s">
        <v>203</v>
      </c>
    </row>
    <row r="18" spans="2:3" ht="30.75" customHeight="1" x14ac:dyDescent="0.3">
      <c r="B18" s="191" t="s">
        <v>53</v>
      </c>
      <c r="C18" s="194" t="s">
        <v>190</v>
      </c>
    </row>
    <row r="19" spans="2:3" ht="30.75" customHeight="1" x14ac:dyDescent="0.3">
      <c r="B19" s="191" t="s">
        <v>54</v>
      </c>
      <c r="C19" s="194" t="s">
        <v>189</v>
      </c>
    </row>
    <row r="20" spans="2:3" ht="30.75" customHeight="1" thickBot="1" x14ac:dyDescent="0.35">
      <c r="B20" s="192" t="s">
        <v>199</v>
      </c>
      <c r="C20" s="195" t="s">
        <v>210</v>
      </c>
    </row>
    <row r="22" spans="2:3" ht="16.2" thickBot="1" x14ac:dyDescent="0.35">
      <c r="B22" s="189" t="s">
        <v>181</v>
      </c>
    </row>
    <row r="23" spans="2:3" ht="15" thickBot="1" x14ac:dyDescent="0.35">
      <c r="B23" s="188" t="s">
        <v>193</v>
      </c>
      <c r="C23" s="186" t="s">
        <v>192</v>
      </c>
    </row>
    <row r="24" spans="2:3" ht="30.75" customHeight="1" x14ac:dyDescent="0.3">
      <c r="B24" s="190" t="s">
        <v>3</v>
      </c>
      <c r="C24" s="193" t="s">
        <v>183</v>
      </c>
    </row>
    <row r="25" spans="2:3" ht="30.75" customHeight="1" x14ac:dyDescent="0.3">
      <c r="B25" s="191" t="s">
        <v>51</v>
      </c>
      <c r="C25" s="194" t="s">
        <v>203</v>
      </c>
    </row>
    <row r="26" spans="2:3" ht="30.75" customHeight="1" x14ac:dyDescent="0.3">
      <c r="B26" s="191" t="s">
        <v>53</v>
      </c>
      <c r="C26" s="194" t="s">
        <v>190</v>
      </c>
    </row>
    <row r="27" spans="2:3" ht="30.75" customHeight="1" x14ac:dyDescent="0.3">
      <c r="B27" s="191" t="s">
        <v>54</v>
      </c>
      <c r="C27" s="194" t="s">
        <v>189</v>
      </c>
    </row>
    <row r="28" spans="2:3" ht="30.75" customHeight="1" x14ac:dyDescent="0.3">
      <c r="B28" s="191" t="s">
        <v>55</v>
      </c>
      <c r="C28" s="194" t="s">
        <v>191</v>
      </c>
    </row>
    <row r="29" spans="2:3" ht="58.2" thickBot="1" x14ac:dyDescent="0.35">
      <c r="B29" s="192" t="s">
        <v>118</v>
      </c>
      <c r="C29" s="195" t="s">
        <v>212</v>
      </c>
    </row>
    <row r="31" spans="2:3" ht="16.2" thickBot="1" x14ac:dyDescent="0.35">
      <c r="B31" s="189" t="s">
        <v>182</v>
      </c>
    </row>
    <row r="32" spans="2:3" ht="15" thickBot="1" x14ac:dyDescent="0.35">
      <c r="B32" s="188" t="s">
        <v>193</v>
      </c>
      <c r="C32" s="186" t="s">
        <v>192</v>
      </c>
    </row>
    <row r="33" spans="2:3" ht="30.75" customHeight="1" x14ac:dyDescent="0.3">
      <c r="B33" s="190" t="s">
        <v>3</v>
      </c>
      <c r="C33" s="193" t="s">
        <v>183</v>
      </c>
    </row>
    <row r="34" spans="2:3" ht="30.75" customHeight="1" x14ac:dyDescent="0.3">
      <c r="B34" s="191" t="s">
        <v>89</v>
      </c>
      <c r="C34" s="194" t="s">
        <v>184</v>
      </c>
    </row>
    <row r="35" spans="2:3" ht="43.2" x14ac:dyDescent="0.3">
      <c r="B35" s="191" t="s">
        <v>195</v>
      </c>
      <c r="C35" s="194" t="s">
        <v>185</v>
      </c>
    </row>
    <row r="36" spans="2:3" ht="30.75" customHeight="1" x14ac:dyDescent="0.3">
      <c r="B36" s="191" t="s">
        <v>52</v>
      </c>
      <c r="C36" s="194" t="s">
        <v>186</v>
      </c>
    </row>
    <row r="37" spans="2:3" ht="30.75" customHeight="1" x14ac:dyDescent="0.3">
      <c r="B37" s="191" t="s">
        <v>69</v>
      </c>
      <c r="C37" s="194" t="s">
        <v>187</v>
      </c>
    </row>
    <row r="38" spans="2:3" ht="57.6" x14ac:dyDescent="0.3">
      <c r="B38" s="191" t="s">
        <v>178</v>
      </c>
      <c r="C38" s="194" t="s">
        <v>219</v>
      </c>
    </row>
    <row r="39" spans="2:3" ht="30.75" customHeight="1" x14ac:dyDescent="0.3">
      <c r="B39" s="196" t="s">
        <v>55</v>
      </c>
      <c r="C39" s="197" t="s">
        <v>188</v>
      </c>
    </row>
    <row r="40" spans="2:3" ht="30.75" customHeight="1" thickBot="1" x14ac:dyDescent="0.35">
      <c r="B40" s="192" t="s">
        <v>208</v>
      </c>
      <c r="C40" s="195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5"/>
  <sheetViews>
    <sheetView tabSelected="1" zoomScale="70" zoomScaleNormal="70" workbookViewId="0">
      <selection activeCell="H52" sqref="H52"/>
    </sheetView>
  </sheetViews>
  <sheetFormatPr defaultRowHeight="14.4" x14ac:dyDescent="0.3"/>
  <cols>
    <col min="1" max="1" width="5.33203125" customWidth="1"/>
    <col min="2" max="2" width="6.6640625" bestFit="1" customWidth="1"/>
    <col min="3" max="3" width="45.44140625" bestFit="1" customWidth="1"/>
    <col min="4" max="4" width="45.44140625" customWidth="1"/>
    <col min="5" max="5" width="58.88671875" bestFit="1" customWidth="1"/>
    <col min="6" max="6" width="21" bestFit="1" customWidth="1"/>
    <col min="7" max="7" width="38.33203125" bestFit="1" customWidth="1"/>
    <col min="8" max="8" width="17.88671875" bestFit="1" customWidth="1"/>
    <col min="9" max="9" width="30.33203125" bestFit="1" customWidth="1"/>
    <col min="10" max="10" width="28.5546875" bestFit="1" customWidth="1"/>
    <col min="11" max="11" width="14.88671875" bestFit="1" customWidth="1"/>
    <col min="12" max="12" width="22.88671875" bestFit="1" customWidth="1"/>
    <col min="13" max="15" width="12.44140625" bestFit="1" customWidth="1"/>
    <col min="16" max="16" width="12.88671875" bestFit="1" customWidth="1"/>
    <col min="17" max="17" width="12.44140625" bestFit="1" customWidth="1"/>
    <col min="18" max="18" width="12.88671875" bestFit="1" customWidth="1"/>
    <col min="19" max="19" width="12.44140625" bestFit="1" customWidth="1"/>
    <col min="20" max="20" width="12.88671875" bestFit="1" customWidth="1"/>
    <col min="21" max="21" width="12.44140625" bestFit="1" customWidth="1"/>
    <col min="22" max="22" width="12.88671875" bestFit="1" customWidth="1"/>
    <col min="23" max="23" width="12.44140625" bestFit="1" customWidth="1"/>
    <col min="24" max="24" width="12" bestFit="1" customWidth="1"/>
  </cols>
  <sheetData>
    <row r="1" spans="1:24" ht="15" thickBot="1" x14ac:dyDescent="0.35">
      <c r="A1" s="55" t="str">
        <f>'Res Tables'!A4</f>
        <v>ID</v>
      </c>
      <c r="B1" s="56" t="str">
        <f>'Res Tables'!B4</f>
        <v>LGA</v>
      </c>
      <c r="C1" s="56" t="str">
        <f>'Res Tables'!C4</f>
        <v xml:space="preserve"> Pop Zone</v>
      </c>
      <c r="D1" s="56" t="s">
        <v>226</v>
      </c>
      <c r="E1" s="56" t="str">
        <f>'Res Tables'!E4</f>
        <v>Precinct / Intent</v>
      </c>
      <c r="F1" s="56" t="str">
        <f>'Res Tables'!G4</f>
        <v>Specific Locality</v>
      </c>
      <c r="G1" s="56" t="s">
        <v>91</v>
      </c>
      <c r="H1" s="87" t="str">
        <f>'Res Tables'!N4</f>
        <v>Threshold (m²)</v>
      </c>
      <c r="I1" s="56" t="str">
        <f>'Res Tables'!O4</f>
        <v>Res dwellings/Ha (Gross)</v>
      </c>
      <c r="J1" s="56" t="str">
        <f>'Res Tables'!P4</f>
        <v>Res dwellings/Ha (Nett)</v>
      </c>
      <c r="K1" s="87" t="s">
        <v>74</v>
      </c>
      <c r="L1" s="87" t="s">
        <v>73</v>
      </c>
      <c r="M1" s="226" t="s">
        <v>75</v>
      </c>
      <c r="N1" s="226" t="s">
        <v>76</v>
      </c>
      <c r="O1" s="226" t="s">
        <v>77</v>
      </c>
      <c r="P1" s="226" t="s">
        <v>78</v>
      </c>
      <c r="Q1" s="226" t="s">
        <v>79</v>
      </c>
      <c r="R1" s="226" t="s">
        <v>80</v>
      </c>
      <c r="S1" s="226" t="s">
        <v>81</v>
      </c>
      <c r="T1" s="226" t="s">
        <v>82</v>
      </c>
      <c r="U1" s="226" t="s">
        <v>85</v>
      </c>
      <c r="V1" s="226" t="s">
        <v>83</v>
      </c>
      <c r="W1" s="226" t="s">
        <v>93</v>
      </c>
      <c r="X1" s="227" t="s">
        <v>84</v>
      </c>
    </row>
    <row r="2" spans="1:24" x14ac:dyDescent="0.3">
      <c r="A2" s="221">
        <f>IF('Res Tables'!A5="","",'Res Tables'!A5)</f>
        <v>1</v>
      </c>
      <c r="B2" s="206" t="str">
        <f>IF('Res Tables'!B5="","",'Res Tables'!B5)</f>
        <v>BRC</v>
      </c>
      <c r="C2" s="206" t="str">
        <f>IF('Res Tables'!C5="","",'Res Tables'!C5)</f>
        <v>Commonwealth Land</v>
      </c>
      <c r="D2" s="206" t="str">
        <f>IF('Res Tables'!D5="","",'Res Tables'!D5)</f>
        <v/>
      </c>
      <c r="E2" s="206" t="str">
        <f>IF('Res Tables'!E5="","",'Res Tables'!E5)</f>
        <v/>
      </c>
      <c r="F2" s="206" t="str">
        <f>IF('Res Tables'!F5="","",'Res Tables'!F5)</f>
        <v>Greater Bundaberg</v>
      </c>
      <c r="G2" s="206" t="str">
        <f>IF('Res Tables'!G5="","",'Res Tables'!G5)</f>
        <v/>
      </c>
      <c r="H2" s="207">
        <v>0</v>
      </c>
      <c r="I2" s="208" t="str">
        <f>IF('Res Tables'!O5="","",'Res Tables'!O5)</f>
        <v/>
      </c>
      <c r="J2" s="208" t="str">
        <f>IF('Res Tables'!P5="","",'Res Tables'!P5)</f>
        <v/>
      </c>
      <c r="K2" s="209" t="str">
        <f>IF('Res Tables'!Q5="","",'Res Tables'!Q5)</f>
        <v/>
      </c>
      <c r="L2" s="209" t="str">
        <f>IF('Res Tables'!R5="","",'Res Tables'!R5)</f>
        <v/>
      </c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 x14ac:dyDescent="0.3">
      <c r="A3" s="222">
        <f>IF('Res Tables'!A6="","",'Res Tables'!A6)</f>
        <v>2</v>
      </c>
      <c r="B3" s="48" t="str">
        <f>IF('Res Tables'!B6="","",'Res Tables'!B6)</f>
        <v>BRC</v>
      </c>
      <c r="C3" s="48" t="str">
        <f>IF('Res Tables'!C6="","",'Res Tables'!C6)</f>
        <v>Community Facilities</v>
      </c>
      <c r="D3" s="48" t="str">
        <f>IF('Res Tables'!D6="","",'Res Tables'!D6)</f>
        <v/>
      </c>
      <c r="E3" s="48" t="str">
        <f>IF('Res Tables'!E6="","",'Res Tables'!E6)</f>
        <v/>
      </c>
      <c r="F3" s="48" t="str">
        <f>IF('Res Tables'!F6="","",'Res Tables'!F6)</f>
        <v>Greater Bundaberg</v>
      </c>
      <c r="G3" s="48" t="str">
        <f>IF('Res Tables'!G6="","",'Res Tables'!G6)</f>
        <v/>
      </c>
      <c r="H3" s="86">
        <v>0</v>
      </c>
      <c r="I3" s="54" t="str">
        <f>IF('Res Tables'!O6="","",'Res Tables'!O6)</f>
        <v/>
      </c>
      <c r="J3" s="54" t="str">
        <f>IF('Res Tables'!P6="","",'Res Tables'!P6)</f>
        <v/>
      </c>
      <c r="K3" s="183" t="str">
        <f>IF('Res Tables'!Q6="","",'Res Tables'!Q6)</f>
        <v/>
      </c>
      <c r="L3" s="183" t="str">
        <f>IF('Res Tables'!R6="","",'Res Tables'!R6)</f>
        <v/>
      </c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24" x14ac:dyDescent="0.3">
      <c r="A4" s="222">
        <f>IF('Res Tables'!A7="","",'Res Tables'!A7)</f>
        <v>3</v>
      </c>
      <c r="B4" s="48" t="str">
        <f>IF('Res Tables'!B7="","",'Res Tables'!B7)</f>
        <v>BRC</v>
      </c>
      <c r="C4" s="48" t="str">
        <f>IF('Res Tables'!C7="","",'Res Tables'!C7)</f>
        <v>Community Facilities</v>
      </c>
      <c r="D4" s="48" t="str">
        <f>IF('Res Tables'!D7="","",'Res Tables'!D7)</f>
        <v/>
      </c>
      <c r="E4" s="48" t="str">
        <f>IF('Res Tables'!E7="","",'Res Tables'!E7)</f>
        <v/>
      </c>
      <c r="F4" s="48" t="str">
        <f>IF('Res Tables'!F7="","",'Res Tables'!F7)</f>
        <v>Other Areas</v>
      </c>
      <c r="G4" s="48" t="str">
        <f>IF('Res Tables'!G7="","",'Res Tables'!G7)</f>
        <v/>
      </c>
      <c r="H4" s="86">
        <v>0</v>
      </c>
      <c r="I4" s="54" t="str">
        <f>IF('Res Tables'!O7="","",'Res Tables'!O7)</f>
        <v/>
      </c>
      <c r="J4" s="54" t="str">
        <f>IF('Res Tables'!P7="","",'Res Tables'!P7)</f>
        <v/>
      </c>
      <c r="K4" s="183" t="str">
        <f>IF('Res Tables'!Q7="","",'Res Tables'!Q7)</f>
        <v/>
      </c>
      <c r="L4" s="183" t="str">
        <f>IF('Res Tables'!R7="","",'Res Tables'!R7)</f>
        <v/>
      </c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</row>
    <row r="5" spans="1:24" x14ac:dyDescent="0.3">
      <c r="A5" s="222">
        <f>IF('Res Tables'!A8="","",'Res Tables'!A8)</f>
        <v>4</v>
      </c>
      <c r="B5" s="48" t="str">
        <f>IF('Res Tables'!B8="","",'Res Tables'!B8)</f>
        <v>BRC</v>
      </c>
      <c r="C5" s="48" t="str">
        <f>IF('Res Tables'!C8="","",'Res Tables'!C8)</f>
        <v>Community Facilities</v>
      </c>
      <c r="D5" s="48" t="str">
        <f>IF('Res Tables'!D8="","",'Res Tables'!D8)</f>
        <v/>
      </c>
      <c r="E5" s="48" t="str">
        <f>IF('Res Tables'!E8="","",'Res Tables'!E8)</f>
        <v/>
      </c>
      <c r="F5" s="48" t="str">
        <f>IF('Res Tables'!F8="","",'Res Tables'!F8)</f>
        <v>Coastal</v>
      </c>
      <c r="G5" s="48" t="str">
        <f>IF('Res Tables'!G8="","",'Res Tables'!G8)</f>
        <v/>
      </c>
      <c r="H5" s="86">
        <v>0</v>
      </c>
      <c r="I5" s="54" t="str">
        <f>IF('Res Tables'!O8="","",'Res Tables'!O8)</f>
        <v/>
      </c>
      <c r="J5" s="54" t="str">
        <f>IF('Res Tables'!P8="","",'Res Tables'!P8)</f>
        <v/>
      </c>
      <c r="K5" s="183" t="str">
        <f>IF('Res Tables'!Q8="","",'Res Tables'!Q8)</f>
        <v/>
      </c>
      <c r="L5" s="183" t="str">
        <f>IF('Res Tables'!R8="","",'Res Tables'!R8)</f>
        <v/>
      </c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4" x14ac:dyDescent="0.3">
      <c r="A6" s="222">
        <f>IF('Res Tables'!A9="","",'Res Tables'!A9)</f>
        <v>5</v>
      </c>
      <c r="B6" s="48" t="str">
        <f>IF('Res Tables'!B9="","",'Res Tables'!B9)</f>
        <v>BRC</v>
      </c>
      <c r="C6" s="48" t="str">
        <f>IF('Res Tables'!C9="","",'Res Tables'!C9)</f>
        <v>Community Facilities</v>
      </c>
      <c r="D6" s="48" t="str">
        <f>IF('Res Tables'!D9="","",'Res Tables'!D9)</f>
        <v>Branyan LAP</v>
      </c>
      <c r="E6" s="48" t="str">
        <f>IF('Res Tables'!E9="","",'Res Tables'!E9)</f>
        <v>Rural Residential</v>
      </c>
      <c r="F6" s="48" t="str">
        <f>IF('Res Tables'!F9="","",'Res Tables'!F9)</f>
        <v>Greater Bundaberg</v>
      </c>
      <c r="G6" s="48" t="str">
        <f>IF('Res Tables'!G9="","",'Res Tables'!G9)</f>
        <v/>
      </c>
      <c r="H6" s="86">
        <v>12000</v>
      </c>
      <c r="I6" s="54">
        <f>IF('Res Tables'!O9="","",'Res Tables'!O9)</f>
        <v>2.25</v>
      </c>
      <c r="J6" s="54">
        <f>IF('Res Tables'!P9="","",'Res Tables'!P9)</f>
        <v>2.5</v>
      </c>
      <c r="K6" s="183">
        <f>IF('Res Tables'!Q9="","",'Res Tables'!Q9)</f>
        <v>1</v>
      </c>
      <c r="L6" s="183">
        <f>IF('Res Tables'!R9="","",'Res Tables'!R9)</f>
        <v>0</v>
      </c>
      <c r="M6" s="234">
        <f t="shared" ref="M6:X20" si="0">($K6*M$116)+($L6*M$117)</f>
        <v>2.5482198612447502</v>
      </c>
      <c r="N6" s="234">
        <f t="shared" si="0"/>
        <v>2.53796859783573</v>
      </c>
      <c r="O6" s="234">
        <f t="shared" si="0"/>
        <v>2.5081864801290199</v>
      </c>
      <c r="P6" s="234">
        <f t="shared" si="0"/>
        <v>2.4871168621753399</v>
      </c>
      <c r="Q6" s="234">
        <f t="shared" si="0"/>
        <v>2.4714902683721198</v>
      </c>
      <c r="R6" s="234">
        <f t="shared" si="0"/>
        <v>2.4616806933004098</v>
      </c>
      <c r="S6" s="234">
        <f t="shared" si="0"/>
        <v>2.4616806933004098</v>
      </c>
      <c r="T6" s="234">
        <f t="shared" si="0"/>
        <v>2.4616806933004129</v>
      </c>
      <c r="U6" s="234">
        <f t="shared" si="0"/>
        <v>2.4616806933004129</v>
      </c>
      <c r="V6" s="234">
        <f t="shared" si="0"/>
        <v>2.4616806933004129</v>
      </c>
      <c r="W6" s="234">
        <f t="shared" si="0"/>
        <v>2.4616806933004129</v>
      </c>
      <c r="X6" s="234">
        <f t="shared" si="0"/>
        <v>2.4616806933004129</v>
      </c>
    </row>
    <row r="7" spans="1:24" x14ac:dyDescent="0.3">
      <c r="A7" s="222">
        <f>IF('Res Tables'!A10="","",'Res Tables'!A10)</f>
        <v>6</v>
      </c>
      <c r="B7" s="48" t="str">
        <f>IF('Res Tables'!B10="","",'Res Tables'!B10)</f>
        <v>BRC</v>
      </c>
      <c r="C7" s="48" t="str">
        <f>IF('Res Tables'!C10="","",'Res Tables'!C10)</f>
        <v>Community Facilities</v>
      </c>
      <c r="D7" s="48" t="str">
        <f>IF('Res Tables'!D10="","",'Res Tables'!D10)</f>
        <v>Central Coast UDA</v>
      </c>
      <c r="E7" s="48" t="str">
        <f>IF('Res Tables'!E10="","",'Res Tables'!E10)</f>
        <v>Low Density Residential</v>
      </c>
      <c r="F7" s="48" t="str">
        <f>IF('Res Tables'!F10="","",'Res Tables'!F10)</f>
        <v>Coastal</v>
      </c>
      <c r="G7" s="48" t="str">
        <f>IF('Res Tables'!G10="","",'Res Tables'!G10)</f>
        <v/>
      </c>
      <c r="H7" s="86">
        <f>3*'Res Density Working'!G15</f>
        <v>2550</v>
      </c>
      <c r="I7" s="54">
        <f>IF('Res Tables'!O10="","",'Res Tables'!O10)</f>
        <v>10.269281045751633</v>
      </c>
      <c r="J7" s="54">
        <f>IF('Res Tables'!P10="","",'Res Tables'!P10)</f>
        <v>14.130718954248367</v>
      </c>
      <c r="K7" s="183">
        <f>IF('Res Tables'!Q10="","",'Res Tables'!Q10)</f>
        <v>0.70570264765784108</v>
      </c>
      <c r="L7" s="183">
        <f>IF('Res Tables'!R10="","",'Res Tables'!R10)</f>
        <v>0.29429735234215892</v>
      </c>
      <c r="M7" s="234">
        <f t="shared" si="0"/>
        <v>2.2715216170617767</v>
      </c>
      <c r="N7" s="234">
        <f t="shared" si="0"/>
        <v>2.2623834862474244</v>
      </c>
      <c r="O7" s="234">
        <f t="shared" si="0"/>
        <v>2.2358352573439624</v>
      </c>
      <c r="P7" s="234">
        <f t="shared" si="0"/>
        <v>2.2170534821239722</v>
      </c>
      <c r="Q7" s="234">
        <f t="shared" si="0"/>
        <v>2.2031237007244515</v>
      </c>
      <c r="R7" s="234">
        <f t="shared" si="0"/>
        <v>2.1943792975556082</v>
      </c>
      <c r="S7" s="234">
        <f t="shared" si="0"/>
        <v>2.1943792975556082</v>
      </c>
      <c r="T7" s="234">
        <f t="shared" si="0"/>
        <v>2.1943792975556091</v>
      </c>
      <c r="U7" s="234">
        <f t="shared" si="0"/>
        <v>2.1943792975556091</v>
      </c>
      <c r="V7" s="234">
        <f t="shared" si="0"/>
        <v>2.1943792975556091</v>
      </c>
      <c r="W7" s="234">
        <f t="shared" si="0"/>
        <v>2.1943792975556091</v>
      </c>
      <c r="X7" s="234">
        <f t="shared" si="0"/>
        <v>2.1943792975556091</v>
      </c>
    </row>
    <row r="8" spans="1:24" x14ac:dyDescent="0.3">
      <c r="A8" s="222">
        <f>IF('Res Tables'!A11="","",'Res Tables'!A11)</f>
        <v>7</v>
      </c>
      <c r="B8" s="48" t="str">
        <f>IF('Res Tables'!B11="","",'Res Tables'!B11)</f>
        <v>BRC</v>
      </c>
      <c r="C8" s="48" t="str">
        <f>IF('Res Tables'!C11="","",'Res Tables'!C11)</f>
        <v>Community Facilities</v>
      </c>
      <c r="D8" s="48" t="str">
        <f>IF('Res Tables'!D11="","",'Res Tables'!D11)</f>
        <v>Central Coast UDA</v>
      </c>
      <c r="E8" s="48" t="str">
        <f>IF('Res Tables'!E11="","",'Res Tables'!E11)</f>
        <v>Rural and Landscape Protection Area</v>
      </c>
      <c r="F8" s="48" t="str">
        <f>IF('Res Tables'!F11="","",'Res Tables'!F11)</f>
        <v>Coastal</v>
      </c>
      <c r="G8" s="48" t="str">
        <f>IF('Res Tables'!G11="","",'Res Tables'!G11)</f>
        <v/>
      </c>
      <c r="H8" s="86">
        <v>60000000</v>
      </c>
      <c r="I8" s="54">
        <f>IF('Res Tables'!O11="","",'Res Tables'!O11)</f>
        <v>4.4999999999999999E-4</v>
      </c>
      <c r="J8" s="54">
        <f>IF('Res Tables'!P11="","",'Res Tables'!P11)</f>
        <v>5.0000000000000001E-4</v>
      </c>
      <c r="K8" s="183">
        <f>IF('Res Tables'!Q11="","",'Res Tables'!Q11)</f>
        <v>1</v>
      </c>
      <c r="L8" s="183">
        <f>IF('Res Tables'!R11="","",'Res Tables'!R11)</f>
        <v>0</v>
      </c>
      <c r="M8" s="234">
        <f t="shared" si="0"/>
        <v>2.5482198612447502</v>
      </c>
      <c r="N8" s="234">
        <f t="shared" si="0"/>
        <v>2.53796859783573</v>
      </c>
      <c r="O8" s="234">
        <f t="shared" si="0"/>
        <v>2.5081864801290199</v>
      </c>
      <c r="P8" s="234">
        <f t="shared" si="0"/>
        <v>2.4871168621753399</v>
      </c>
      <c r="Q8" s="234">
        <f t="shared" si="0"/>
        <v>2.4714902683721198</v>
      </c>
      <c r="R8" s="234">
        <f t="shared" si="0"/>
        <v>2.4616806933004098</v>
      </c>
      <c r="S8" s="234">
        <f t="shared" si="0"/>
        <v>2.4616806933004098</v>
      </c>
      <c r="T8" s="234">
        <f t="shared" si="0"/>
        <v>2.4616806933004129</v>
      </c>
      <c r="U8" s="234">
        <f t="shared" si="0"/>
        <v>2.4616806933004129</v>
      </c>
      <c r="V8" s="234">
        <f t="shared" si="0"/>
        <v>2.4616806933004129</v>
      </c>
      <c r="W8" s="234">
        <f t="shared" si="0"/>
        <v>2.4616806933004129</v>
      </c>
      <c r="X8" s="234">
        <f t="shared" si="0"/>
        <v>2.4616806933004129</v>
      </c>
    </row>
    <row r="9" spans="1:24" x14ac:dyDescent="0.3">
      <c r="A9" s="222">
        <f>IF('Res Tables'!A12="","",'Res Tables'!A12)</f>
        <v>8</v>
      </c>
      <c r="B9" s="48" t="str">
        <f>IF('Res Tables'!B12="","",'Res Tables'!B12)</f>
        <v>BRC</v>
      </c>
      <c r="C9" s="48" t="str">
        <f>IF('Res Tables'!C12="","",'Res Tables'!C12)</f>
        <v>Community facilities</v>
      </c>
      <c r="D9" s="48" t="str">
        <f>IF('Res Tables'!D12="","",'Res Tables'!D12)</f>
        <v>Kalkie-Ashfield LDA</v>
      </c>
      <c r="E9" s="48" t="str">
        <f>IF('Res Tables'!E12="","",'Res Tables'!E12)</f>
        <v>Low Density Residential</v>
      </c>
      <c r="F9" s="48" t="str">
        <f>IF('Res Tables'!F12="","",'Res Tables'!F12)</f>
        <v>Greater Bundaberg</v>
      </c>
      <c r="G9" s="48" t="str">
        <f>IF('Res Tables'!G12="","",'Res Tables'!G12)</f>
        <v/>
      </c>
      <c r="H9" s="86">
        <f>3*'Res Density Working'!G7</f>
        <v>2700</v>
      </c>
      <c r="I9" s="54">
        <f>IF('Res Tables'!O12="","",'Res Tables'!O12)</f>
        <v>10.450793650793651</v>
      </c>
      <c r="J9" s="54">
        <f>IF('Res Tables'!P12="","",'Res Tables'!P12)</f>
        <v>14.174603174603174</v>
      </c>
      <c r="K9" s="183">
        <f>IF('Res Tables'!Q12="","",'Res Tables'!Q12)</f>
        <v>0.59538274605103281</v>
      </c>
      <c r="L9" s="183">
        <f>IF('Res Tables'!R12="","",'Res Tables'!R12)</f>
        <v>0.40461725394896719</v>
      </c>
      <c r="M9" s="234">
        <f t="shared" si="0"/>
        <v>2.1677988929865948</v>
      </c>
      <c r="N9" s="234">
        <f t="shared" si="0"/>
        <v>2.1590780295290228</v>
      </c>
      <c r="O9" s="234">
        <f t="shared" si="0"/>
        <v>2.1337420517441736</v>
      </c>
      <c r="P9" s="234">
        <f t="shared" si="0"/>
        <v>2.1158178941115109</v>
      </c>
      <c r="Q9" s="234">
        <f t="shared" si="0"/>
        <v>2.1025241774809444</v>
      </c>
      <c r="R9" s="234">
        <f t="shared" si="0"/>
        <v>2.094179063189773</v>
      </c>
      <c r="S9" s="234">
        <f t="shared" si="0"/>
        <v>2.094179063189773</v>
      </c>
      <c r="T9" s="234">
        <f t="shared" si="0"/>
        <v>2.0941790631897734</v>
      </c>
      <c r="U9" s="234">
        <f t="shared" si="0"/>
        <v>2.0941790631897734</v>
      </c>
      <c r="V9" s="234">
        <f t="shared" si="0"/>
        <v>2.0941790631897734</v>
      </c>
      <c r="W9" s="234">
        <f t="shared" si="0"/>
        <v>2.0941790631897734</v>
      </c>
      <c r="X9" s="234">
        <f t="shared" si="0"/>
        <v>2.0941790631897734</v>
      </c>
    </row>
    <row r="10" spans="1:24" x14ac:dyDescent="0.3">
      <c r="A10" s="222">
        <f>IF('Res Tables'!A13="","",'Res Tables'!A13)</f>
        <v>9</v>
      </c>
      <c r="B10" s="48" t="str">
        <f>IF('Res Tables'!B13="","",'Res Tables'!B13)</f>
        <v>BRC</v>
      </c>
      <c r="C10" s="48" t="str">
        <f>IF('Res Tables'!C13="","",'Res Tables'!C13)</f>
        <v>Community facilities</v>
      </c>
      <c r="D10" s="48" t="str">
        <f>IF('Res Tables'!D13="","",'Res Tables'!D13)</f>
        <v>Kalkie-Ashfield LDA</v>
      </c>
      <c r="E10" s="48" t="str">
        <f>IF('Res Tables'!E13="","",'Res Tables'!E13)</f>
        <v>Rural and Landscape Protection Area</v>
      </c>
      <c r="F10" s="48" t="str">
        <f>IF('Res Tables'!F13="","",'Res Tables'!F13)</f>
        <v>Greater Bundaberg</v>
      </c>
      <c r="G10" s="48" t="str">
        <f>IF('Res Tables'!G13="","",'Res Tables'!G13)</f>
        <v/>
      </c>
      <c r="H10" s="86">
        <v>60000000</v>
      </c>
      <c r="I10" s="54">
        <f>IF('Res Tables'!O13="","",'Res Tables'!O13)</f>
        <v>4.4999999999999999E-4</v>
      </c>
      <c r="J10" s="54">
        <f>IF('Res Tables'!P13="","",'Res Tables'!P13)</f>
        <v>5.0000000000000001E-4</v>
      </c>
      <c r="K10" s="183">
        <f>IF('Res Tables'!Q13="","",'Res Tables'!Q13)</f>
        <v>1</v>
      </c>
      <c r="L10" s="183">
        <f>IF('Res Tables'!R13="","",'Res Tables'!R13)</f>
        <v>0</v>
      </c>
      <c r="M10" s="234">
        <f t="shared" si="0"/>
        <v>2.5482198612447502</v>
      </c>
      <c r="N10" s="234">
        <f t="shared" si="0"/>
        <v>2.53796859783573</v>
      </c>
      <c r="O10" s="234">
        <f t="shared" si="0"/>
        <v>2.5081864801290199</v>
      </c>
      <c r="P10" s="234">
        <f t="shared" si="0"/>
        <v>2.4871168621753399</v>
      </c>
      <c r="Q10" s="234">
        <f t="shared" si="0"/>
        <v>2.4714902683721198</v>
      </c>
      <c r="R10" s="234">
        <f t="shared" si="0"/>
        <v>2.4616806933004098</v>
      </c>
      <c r="S10" s="234">
        <f t="shared" si="0"/>
        <v>2.4616806933004098</v>
      </c>
      <c r="T10" s="234">
        <f t="shared" si="0"/>
        <v>2.4616806933004129</v>
      </c>
      <c r="U10" s="234">
        <f t="shared" si="0"/>
        <v>2.4616806933004129</v>
      </c>
      <c r="V10" s="234">
        <f t="shared" si="0"/>
        <v>2.4616806933004129</v>
      </c>
      <c r="W10" s="234">
        <f t="shared" si="0"/>
        <v>2.4616806933004129</v>
      </c>
      <c r="X10" s="234">
        <f t="shared" si="0"/>
        <v>2.4616806933004129</v>
      </c>
    </row>
    <row r="11" spans="1:24" x14ac:dyDescent="0.3">
      <c r="A11" s="222">
        <f>IF('Res Tables'!A14="","",'Res Tables'!A14)</f>
        <v>10</v>
      </c>
      <c r="B11" s="48" t="str">
        <f>IF('Res Tables'!B14="","",'Res Tables'!B14)</f>
        <v>BRC</v>
      </c>
      <c r="C11" s="48" t="str">
        <f>IF('Res Tables'!C14="","",'Res Tables'!C14)</f>
        <v>Community facilities</v>
      </c>
      <c r="D11" s="48" t="str">
        <f>IF('Res Tables'!D14="","",'Res Tables'!D14)</f>
        <v>Kalkie-Ashfield LDA</v>
      </c>
      <c r="E11" s="48" t="str">
        <f>IF('Res Tables'!E14="","",'Res Tables'!E14)</f>
        <v>Environmental Management</v>
      </c>
      <c r="F11" s="48" t="str">
        <f>IF('Res Tables'!F14="","",'Res Tables'!F14)</f>
        <v>Greater Bundaberg</v>
      </c>
      <c r="G11" s="48" t="str">
        <f>IF('Res Tables'!G14="","",'Res Tables'!G14)</f>
        <v/>
      </c>
      <c r="H11" s="86">
        <v>0</v>
      </c>
      <c r="I11" s="54" t="str">
        <f>IF('Res Tables'!O14="","",'Res Tables'!O14)</f>
        <v/>
      </c>
      <c r="J11" s="54" t="str">
        <f>IF('Res Tables'!P14="","",'Res Tables'!P14)</f>
        <v/>
      </c>
      <c r="K11" s="183" t="str">
        <f>IF('Res Tables'!Q14="","",'Res Tables'!Q14)</f>
        <v/>
      </c>
      <c r="L11" s="183" t="str">
        <f>IF('Res Tables'!R14="","",'Res Tables'!R14)</f>
        <v/>
      </c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</row>
    <row r="12" spans="1:24" x14ac:dyDescent="0.3">
      <c r="A12" s="222">
        <f>IF('Res Tables'!A15="","",'Res Tables'!A15)</f>
        <v>11</v>
      </c>
      <c r="B12" s="48" t="str">
        <f>IF('Res Tables'!B15="","",'Res Tables'!B15)</f>
        <v>BRC</v>
      </c>
      <c r="C12" s="48" t="str">
        <f>IF('Res Tables'!C15="","",'Res Tables'!C15)</f>
        <v>District centre</v>
      </c>
      <c r="D12" s="48" t="str">
        <f>IF('Res Tables'!D15="","",'Res Tables'!D15)</f>
        <v/>
      </c>
      <c r="E12" s="48" t="str">
        <f>IF('Res Tables'!E15="","",'Res Tables'!E15)</f>
        <v/>
      </c>
      <c r="F12" s="48" t="str">
        <f>IF('Res Tables'!F15="","",'Res Tables'!F15)</f>
        <v>Greater Bundaberg</v>
      </c>
      <c r="G12" s="48" t="str">
        <f>IF('Res Tables'!G15="","",'Res Tables'!G15)</f>
        <v>Kepnock</v>
      </c>
      <c r="H12" s="86">
        <v>2000</v>
      </c>
      <c r="I12" s="54">
        <f>IF('Res Tables'!O15="","",'Res Tables'!O15)</f>
        <v>21.6</v>
      </c>
      <c r="J12" s="54">
        <f>IF('Res Tables'!P15="","",'Res Tables'!P15)</f>
        <v>27</v>
      </c>
      <c r="K12" s="183">
        <f>IF('Res Tables'!Q15="","",'Res Tables'!Q15)</f>
        <v>0</v>
      </c>
      <c r="L12" s="183">
        <f>IF('Res Tables'!R15="","",'Res Tables'!R15)</f>
        <v>1</v>
      </c>
      <c r="M12" s="234">
        <f t="shared" si="0"/>
        <v>1.6080202910451651</v>
      </c>
      <c r="N12" s="234">
        <f t="shared" si="0"/>
        <v>1.6015513674560899</v>
      </c>
      <c r="O12" s="234">
        <f t="shared" si="0"/>
        <v>1.5827577577244301</v>
      </c>
      <c r="P12" s="234">
        <f t="shared" si="0"/>
        <v>1.5694620552187899</v>
      </c>
      <c r="Q12" s="234">
        <f t="shared" si="0"/>
        <v>1.5596011007942301</v>
      </c>
      <c r="R12" s="234">
        <f t="shared" si="0"/>
        <v>1.55341089876271</v>
      </c>
      <c r="S12" s="234">
        <f t="shared" si="0"/>
        <v>1.55341089876271</v>
      </c>
      <c r="T12" s="234">
        <f t="shared" si="0"/>
        <v>1.5534108987627067</v>
      </c>
      <c r="U12" s="234">
        <f t="shared" si="0"/>
        <v>1.5534108987627067</v>
      </c>
      <c r="V12" s="234">
        <f t="shared" si="0"/>
        <v>1.5534108987627067</v>
      </c>
      <c r="W12" s="234">
        <f t="shared" si="0"/>
        <v>1.5534108987627067</v>
      </c>
      <c r="X12" s="234">
        <f t="shared" si="0"/>
        <v>1.5534108987627067</v>
      </c>
    </row>
    <row r="13" spans="1:24" x14ac:dyDescent="0.3">
      <c r="A13" s="222">
        <f>IF('Res Tables'!A16="","",'Res Tables'!A16)</f>
        <v>12</v>
      </c>
      <c r="B13" s="48" t="str">
        <f>IF('Res Tables'!B16="","",'Res Tables'!B16)</f>
        <v>BRC</v>
      </c>
      <c r="C13" s="48" t="str">
        <f>IF('Res Tables'!C16="","",'Res Tables'!C16)</f>
        <v>District centre</v>
      </c>
      <c r="D13" s="48" t="str">
        <f>IF('Res Tables'!D16="","",'Res Tables'!D16)</f>
        <v/>
      </c>
      <c r="E13" s="48" t="str">
        <f>IF('Res Tables'!E16="","",'Res Tables'!E16)</f>
        <v/>
      </c>
      <c r="F13" s="48" t="str">
        <f>IF('Res Tables'!F16="","",'Res Tables'!F16)</f>
        <v>Other Areas</v>
      </c>
      <c r="G13" s="48" t="str">
        <f>IF('Res Tables'!G16="","",'Res Tables'!G16)</f>
        <v>Childers</v>
      </c>
      <c r="H13" s="86">
        <v>2000</v>
      </c>
      <c r="I13" s="54">
        <f>IF('Res Tables'!O16="","",'Res Tables'!O16)</f>
        <v>21.6</v>
      </c>
      <c r="J13" s="54">
        <f>IF('Res Tables'!P16="","",'Res Tables'!P16)</f>
        <v>27</v>
      </c>
      <c r="K13" s="183">
        <f>IF('Res Tables'!Q16="","",'Res Tables'!Q16)</f>
        <v>0</v>
      </c>
      <c r="L13" s="183">
        <f>IF('Res Tables'!R16="","",'Res Tables'!R16)</f>
        <v>1</v>
      </c>
      <c r="M13" s="234">
        <f t="shared" si="0"/>
        <v>1.6080202910451651</v>
      </c>
      <c r="N13" s="234">
        <f t="shared" si="0"/>
        <v>1.6015513674560899</v>
      </c>
      <c r="O13" s="234">
        <f t="shared" si="0"/>
        <v>1.5827577577244301</v>
      </c>
      <c r="P13" s="234">
        <f t="shared" si="0"/>
        <v>1.5694620552187899</v>
      </c>
      <c r="Q13" s="234">
        <f t="shared" si="0"/>
        <v>1.5596011007942301</v>
      </c>
      <c r="R13" s="234">
        <f t="shared" si="0"/>
        <v>1.55341089876271</v>
      </c>
      <c r="S13" s="234">
        <f t="shared" si="0"/>
        <v>1.55341089876271</v>
      </c>
      <c r="T13" s="234">
        <f t="shared" si="0"/>
        <v>1.5534108987627067</v>
      </c>
      <c r="U13" s="234">
        <f t="shared" si="0"/>
        <v>1.5534108987627067</v>
      </c>
      <c r="V13" s="234">
        <f t="shared" si="0"/>
        <v>1.5534108987627067</v>
      </c>
      <c r="W13" s="234">
        <f t="shared" si="0"/>
        <v>1.5534108987627067</v>
      </c>
      <c r="X13" s="234">
        <f t="shared" si="0"/>
        <v>1.5534108987627067</v>
      </c>
    </row>
    <row r="14" spans="1:24" x14ac:dyDescent="0.3">
      <c r="A14" s="222">
        <f>IF('Res Tables'!A17="","",'Res Tables'!A17)</f>
        <v>13</v>
      </c>
      <c r="B14" s="48" t="str">
        <f>IF('Res Tables'!B17="","",'Res Tables'!B17)</f>
        <v>BRC</v>
      </c>
      <c r="C14" s="48" t="str">
        <f>IF('Res Tables'!C17="","",'Res Tables'!C17)</f>
        <v>District centre</v>
      </c>
      <c r="D14" s="48" t="str">
        <f>IF('Res Tables'!D17="","",'Res Tables'!D17)</f>
        <v/>
      </c>
      <c r="E14" s="48" t="str">
        <f>IF('Res Tables'!E17="","",'Res Tables'!E17)</f>
        <v/>
      </c>
      <c r="F14" s="48" t="str">
        <f>IF('Res Tables'!F17="","",'Res Tables'!F17)</f>
        <v>Other Areas</v>
      </c>
      <c r="G14" s="48" t="str">
        <f>IF('Res Tables'!G17="","",'Res Tables'!G17)</f>
        <v>Gin Gin</v>
      </c>
      <c r="H14" s="86">
        <v>2000</v>
      </c>
      <c r="I14" s="54">
        <f>IF('Res Tables'!O17="","",'Res Tables'!O17)</f>
        <v>21.6</v>
      </c>
      <c r="J14" s="54">
        <f>IF('Res Tables'!P17="","",'Res Tables'!P17)</f>
        <v>27</v>
      </c>
      <c r="K14" s="183">
        <f>IF('Res Tables'!Q17="","",'Res Tables'!Q17)</f>
        <v>0</v>
      </c>
      <c r="L14" s="183">
        <f>IF('Res Tables'!R17="","",'Res Tables'!R17)</f>
        <v>1</v>
      </c>
      <c r="M14" s="234">
        <f t="shared" si="0"/>
        <v>1.6080202910451651</v>
      </c>
      <c r="N14" s="234">
        <f t="shared" si="0"/>
        <v>1.6015513674560899</v>
      </c>
      <c r="O14" s="234">
        <f t="shared" si="0"/>
        <v>1.5827577577244301</v>
      </c>
      <c r="P14" s="234">
        <f t="shared" si="0"/>
        <v>1.5694620552187899</v>
      </c>
      <c r="Q14" s="234">
        <f t="shared" si="0"/>
        <v>1.5596011007942301</v>
      </c>
      <c r="R14" s="234">
        <f t="shared" si="0"/>
        <v>1.55341089876271</v>
      </c>
      <c r="S14" s="234">
        <f t="shared" si="0"/>
        <v>1.55341089876271</v>
      </c>
      <c r="T14" s="234">
        <f t="shared" si="0"/>
        <v>1.5534108987627067</v>
      </c>
      <c r="U14" s="234">
        <f t="shared" si="0"/>
        <v>1.5534108987627067</v>
      </c>
      <c r="V14" s="234">
        <f t="shared" si="0"/>
        <v>1.5534108987627067</v>
      </c>
      <c r="W14" s="234">
        <f t="shared" si="0"/>
        <v>1.5534108987627067</v>
      </c>
      <c r="X14" s="234">
        <f t="shared" si="0"/>
        <v>1.5534108987627067</v>
      </c>
    </row>
    <row r="15" spans="1:24" x14ac:dyDescent="0.3">
      <c r="A15" s="222">
        <f>IF('Res Tables'!A18="","",'Res Tables'!A18)</f>
        <v>14</v>
      </c>
      <c r="B15" s="48" t="str">
        <f>IF('Res Tables'!B18="","",'Res Tables'!B18)</f>
        <v>BRC</v>
      </c>
      <c r="C15" s="48" t="str">
        <f>IF('Res Tables'!C18="","",'Res Tables'!C18)</f>
        <v>District centre</v>
      </c>
      <c r="D15" s="48" t="str">
        <f>IF('Res Tables'!D18="","",'Res Tables'!D18)</f>
        <v/>
      </c>
      <c r="E15" s="48" t="str">
        <f>IF('Res Tables'!E18="","",'Res Tables'!E18)</f>
        <v/>
      </c>
      <c r="F15" s="48" t="str">
        <f>IF('Res Tables'!F18="","",'Res Tables'!F18)</f>
        <v>Coastal</v>
      </c>
      <c r="G15" s="48" t="str">
        <f>IF('Res Tables'!G18="","",'Res Tables'!G18)</f>
        <v>Bargara</v>
      </c>
      <c r="H15" s="86">
        <v>2000</v>
      </c>
      <c r="I15" s="54">
        <f>IF('Res Tables'!O18="","",'Res Tables'!O18)</f>
        <v>21.6</v>
      </c>
      <c r="J15" s="54">
        <f>IF('Res Tables'!P18="","",'Res Tables'!P18)</f>
        <v>27</v>
      </c>
      <c r="K15" s="183">
        <f>IF('Res Tables'!Q18="","",'Res Tables'!Q18)</f>
        <v>0</v>
      </c>
      <c r="L15" s="183">
        <f>IF('Res Tables'!R18="","",'Res Tables'!R18)</f>
        <v>1</v>
      </c>
      <c r="M15" s="234">
        <f t="shared" si="0"/>
        <v>1.6080202910451651</v>
      </c>
      <c r="N15" s="234">
        <f t="shared" si="0"/>
        <v>1.6015513674560899</v>
      </c>
      <c r="O15" s="234">
        <f t="shared" si="0"/>
        <v>1.5827577577244301</v>
      </c>
      <c r="P15" s="234">
        <f t="shared" si="0"/>
        <v>1.5694620552187899</v>
      </c>
      <c r="Q15" s="234">
        <f t="shared" si="0"/>
        <v>1.5596011007942301</v>
      </c>
      <c r="R15" s="234">
        <f t="shared" si="0"/>
        <v>1.55341089876271</v>
      </c>
      <c r="S15" s="234">
        <f t="shared" si="0"/>
        <v>1.55341089876271</v>
      </c>
      <c r="T15" s="234">
        <f t="shared" si="0"/>
        <v>1.5534108987627067</v>
      </c>
      <c r="U15" s="234">
        <f t="shared" si="0"/>
        <v>1.5534108987627067</v>
      </c>
      <c r="V15" s="234">
        <f t="shared" si="0"/>
        <v>1.5534108987627067</v>
      </c>
      <c r="W15" s="234">
        <f t="shared" si="0"/>
        <v>1.5534108987627067</v>
      </c>
      <c r="X15" s="234">
        <f t="shared" si="0"/>
        <v>1.5534108987627067</v>
      </c>
    </row>
    <row r="16" spans="1:24" x14ac:dyDescent="0.3">
      <c r="A16" s="222">
        <f>IF('Res Tables'!A19="","",'Res Tables'!A19)</f>
        <v>15</v>
      </c>
      <c r="B16" s="48" t="str">
        <f>IF('Res Tables'!B19="","",'Res Tables'!B19)</f>
        <v>BRC</v>
      </c>
      <c r="C16" s="48" t="str">
        <f>IF('Res Tables'!C19="","",'Res Tables'!C19)</f>
        <v>Emerging communities</v>
      </c>
      <c r="D16" s="48" t="str">
        <f>IF('Res Tables'!D19="","",'Res Tables'!D19)</f>
        <v/>
      </c>
      <c r="E16" s="48" t="str">
        <f>IF('Res Tables'!E19="","",'Res Tables'!E19)</f>
        <v/>
      </c>
      <c r="F16" s="48" t="str">
        <f>IF('Res Tables'!F19="","",'Res Tables'!F19)</f>
        <v>Greater Bundaberg</v>
      </c>
      <c r="G16" s="48" t="str">
        <f>IF('Res Tables'!G19="","",'Res Tables'!G19)</f>
        <v>Gooburrum</v>
      </c>
      <c r="H16" s="86">
        <v>2700</v>
      </c>
      <c r="I16" s="54">
        <f>IF('Res Tables'!O19="","",'Res Tables'!O19)</f>
        <v>10.450793650793651</v>
      </c>
      <c r="J16" s="54">
        <f>IF('Res Tables'!P19="","",'Res Tables'!P19)</f>
        <v>14.174603174603174</v>
      </c>
      <c r="K16" s="183">
        <f>IF('Res Tables'!Q19="","",'Res Tables'!Q19)</f>
        <v>0.59538274605103281</v>
      </c>
      <c r="L16" s="183">
        <f>IF('Res Tables'!R19="","",'Res Tables'!R19)</f>
        <v>0.40461725394896719</v>
      </c>
      <c r="M16" s="234">
        <f t="shared" si="0"/>
        <v>2.1677988929865948</v>
      </c>
      <c r="N16" s="234">
        <f t="shared" si="0"/>
        <v>2.1590780295290228</v>
      </c>
      <c r="O16" s="234">
        <f t="shared" si="0"/>
        <v>2.1337420517441736</v>
      </c>
      <c r="P16" s="234">
        <f t="shared" si="0"/>
        <v>2.1158178941115109</v>
      </c>
      <c r="Q16" s="234">
        <f t="shared" si="0"/>
        <v>2.1025241774809444</v>
      </c>
      <c r="R16" s="234">
        <f t="shared" si="0"/>
        <v>2.094179063189773</v>
      </c>
      <c r="S16" s="234">
        <f t="shared" si="0"/>
        <v>2.094179063189773</v>
      </c>
      <c r="T16" s="234">
        <f t="shared" si="0"/>
        <v>2.0941790631897734</v>
      </c>
      <c r="U16" s="234">
        <f t="shared" si="0"/>
        <v>2.0941790631897734</v>
      </c>
      <c r="V16" s="234">
        <f t="shared" si="0"/>
        <v>2.0941790631897734</v>
      </c>
      <c r="W16" s="234">
        <f t="shared" si="0"/>
        <v>2.0941790631897734</v>
      </c>
      <c r="X16" s="234">
        <f t="shared" si="0"/>
        <v>2.0941790631897734</v>
      </c>
    </row>
    <row r="17" spans="1:24" x14ac:dyDescent="0.3">
      <c r="A17" s="222">
        <f>IF('Res Tables'!A20="","",'Res Tables'!A20)</f>
        <v>16</v>
      </c>
      <c r="B17" s="48" t="str">
        <f>IF('Res Tables'!B20="","",'Res Tables'!B20)</f>
        <v>BRC</v>
      </c>
      <c r="C17" s="48" t="str">
        <f>IF('Res Tables'!C20="","",'Res Tables'!C20)</f>
        <v>Emerging communities</v>
      </c>
      <c r="D17" s="48" t="str">
        <f>IF('Res Tables'!D20="","",'Res Tables'!D20)</f>
        <v/>
      </c>
      <c r="E17" s="48" t="str">
        <f>IF('Res Tables'!E20="","",'Res Tables'!E20)</f>
        <v/>
      </c>
      <c r="F17" s="48" t="str">
        <f>IF('Res Tables'!F20="","",'Res Tables'!F20)</f>
        <v>Greater Bundaberg</v>
      </c>
      <c r="G17" s="48" t="str">
        <f>IF('Res Tables'!G20="","",'Res Tables'!G20)</f>
        <v>Kensington</v>
      </c>
      <c r="H17" s="86">
        <v>2700</v>
      </c>
      <c r="I17" s="54" t="str">
        <f>IF('Res Tables'!O20="","",'Res Tables'!O20)</f>
        <v/>
      </c>
      <c r="J17" s="54" t="str">
        <f>IF('Res Tables'!P20="","",'Res Tables'!P20)</f>
        <v/>
      </c>
      <c r="K17" s="183" t="str">
        <f>IF('Res Tables'!Q20="","",'Res Tables'!Q20)</f>
        <v/>
      </c>
      <c r="L17" s="183" t="str">
        <f>IF('Res Tables'!R20="","",'Res Tables'!R20)</f>
        <v/>
      </c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</row>
    <row r="18" spans="1:24" x14ac:dyDescent="0.3">
      <c r="A18" s="222">
        <f>IF('Res Tables'!A21="","",'Res Tables'!A21)</f>
        <v>17</v>
      </c>
      <c r="B18" s="48" t="str">
        <f>IF('Res Tables'!B21="","",'Res Tables'!B21)</f>
        <v>BRC</v>
      </c>
      <c r="C18" s="48" t="str">
        <f>IF('Res Tables'!C21="","",'Res Tables'!C21)</f>
        <v>Emerging communities</v>
      </c>
      <c r="D18" s="48" t="str">
        <f>IF('Res Tables'!D21="","",'Res Tables'!D21)</f>
        <v/>
      </c>
      <c r="E18" s="48" t="str">
        <f>IF('Res Tables'!E21="","",'Res Tables'!E21)</f>
        <v/>
      </c>
      <c r="F18" s="48" t="str">
        <f>IF('Res Tables'!F21="","",'Res Tables'!F21)</f>
        <v>Greater Bundaberg</v>
      </c>
      <c r="G18" s="48" t="str">
        <f>IF('Res Tables'!G21="","",'Res Tables'!G21)</f>
        <v>Svensson Heights</v>
      </c>
      <c r="H18" s="86">
        <v>2700</v>
      </c>
      <c r="I18" s="54" t="str">
        <f>IF('Res Tables'!O21="","",'Res Tables'!O21)</f>
        <v/>
      </c>
      <c r="J18" s="54" t="str">
        <f>IF('Res Tables'!P21="","",'Res Tables'!P21)</f>
        <v/>
      </c>
      <c r="K18" s="183" t="str">
        <f>IF('Res Tables'!Q21="","",'Res Tables'!Q21)</f>
        <v/>
      </c>
      <c r="L18" s="183" t="str">
        <f>IF('Res Tables'!R21="","",'Res Tables'!R21)</f>
        <v/>
      </c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</row>
    <row r="19" spans="1:24" x14ac:dyDescent="0.3">
      <c r="A19" s="222">
        <f>IF('Res Tables'!A22="","",'Res Tables'!A22)</f>
        <v>18</v>
      </c>
      <c r="B19" s="48" t="str">
        <f>IF('Res Tables'!B22="","",'Res Tables'!B22)</f>
        <v>BRC</v>
      </c>
      <c r="C19" s="48" t="str">
        <f>IF('Res Tables'!C22="","",'Res Tables'!C22)</f>
        <v>Emerging communities</v>
      </c>
      <c r="D19" s="48" t="str">
        <f>IF('Res Tables'!D22="","",'Res Tables'!D22)</f>
        <v/>
      </c>
      <c r="E19" s="48" t="str">
        <f>IF('Res Tables'!E22="","",'Res Tables'!E22)</f>
        <v/>
      </c>
      <c r="F19" s="48" t="str">
        <f>IF('Res Tables'!F22="","",'Res Tables'!F22)</f>
        <v>Greater Bundaberg</v>
      </c>
      <c r="G19" s="48" t="str">
        <f>IF('Res Tables'!G22="","",'Res Tables'!G22)</f>
        <v>Woongarra</v>
      </c>
      <c r="H19" s="86">
        <v>2700</v>
      </c>
      <c r="I19" s="54">
        <f>IF('Res Tables'!O22="","",'Res Tables'!O22)</f>
        <v>10.450793650793651</v>
      </c>
      <c r="J19" s="54">
        <f>IF('Res Tables'!P22="","",'Res Tables'!P22)</f>
        <v>14.174603174603174</v>
      </c>
      <c r="K19" s="183">
        <f>IF('Res Tables'!Q22="","",'Res Tables'!Q22)</f>
        <v>0.59538274605103281</v>
      </c>
      <c r="L19" s="183">
        <f>IF('Res Tables'!R22="","",'Res Tables'!R22)</f>
        <v>0.40461725394896719</v>
      </c>
      <c r="M19" s="234">
        <f t="shared" ref="M19:X19" si="1">($K19*M$116)+($L19*M$117)</f>
        <v>2.1677988929865948</v>
      </c>
      <c r="N19" s="234">
        <f t="shared" si="1"/>
        <v>2.1590780295290228</v>
      </c>
      <c r="O19" s="234">
        <f t="shared" si="1"/>
        <v>2.1337420517441736</v>
      </c>
      <c r="P19" s="234">
        <f t="shared" si="1"/>
        <v>2.1158178941115109</v>
      </c>
      <c r="Q19" s="234">
        <f t="shared" si="1"/>
        <v>2.1025241774809444</v>
      </c>
      <c r="R19" s="234">
        <f t="shared" si="1"/>
        <v>2.094179063189773</v>
      </c>
      <c r="S19" s="234">
        <f t="shared" si="1"/>
        <v>2.094179063189773</v>
      </c>
      <c r="T19" s="234">
        <f t="shared" si="1"/>
        <v>2.0941790631897734</v>
      </c>
      <c r="U19" s="234">
        <f t="shared" si="1"/>
        <v>2.0941790631897734</v>
      </c>
      <c r="V19" s="234">
        <f t="shared" si="1"/>
        <v>2.0941790631897734</v>
      </c>
      <c r="W19" s="234">
        <f t="shared" si="1"/>
        <v>2.0941790631897734</v>
      </c>
      <c r="X19" s="234">
        <f t="shared" si="1"/>
        <v>2.0941790631897734</v>
      </c>
    </row>
    <row r="20" spans="1:24" x14ac:dyDescent="0.3">
      <c r="A20" s="222">
        <f>IF('Res Tables'!A23="","",'Res Tables'!A23)</f>
        <v>19</v>
      </c>
      <c r="B20" s="48" t="str">
        <f>IF('Res Tables'!B23="","",'Res Tables'!B23)</f>
        <v>BRC</v>
      </c>
      <c r="C20" s="48" t="str">
        <f>IF('Res Tables'!C23="","",'Res Tables'!C23)</f>
        <v>Emerging communities</v>
      </c>
      <c r="D20" s="48" t="str">
        <f>IF('Res Tables'!D23="","",'Res Tables'!D23)</f>
        <v/>
      </c>
      <c r="E20" s="48" t="str">
        <f>IF('Res Tables'!E23="","",'Res Tables'!E23)</f>
        <v/>
      </c>
      <c r="F20" s="48" t="str">
        <f>IF('Res Tables'!F23="","",'Res Tables'!F23)</f>
        <v>Other Areas</v>
      </c>
      <c r="G20" s="48" t="str">
        <f>IF('Res Tables'!G23="","",'Res Tables'!G23)</f>
        <v>Childers</v>
      </c>
      <c r="H20" s="86">
        <f>3*'Res Density Working'!G29</f>
        <v>3000</v>
      </c>
      <c r="I20" s="54">
        <f>IF('Res Tables'!O23="","",'Res Tables'!O23)</f>
        <v>8.15</v>
      </c>
      <c r="J20" s="54">
        <f>IF('Res Tables'!P23="","",'Res Tables'!P23)</f>
        <v>11.5</v>
      </c>
      <c r="K20" s="183">
        <f>IF('Res Tables'!Q23="","",'Res Tables'!Q23)</f>
        <v>0.90184049079754602</v>
      </c>
      <c r="L20" s="183">
        <f>IF('Res Tables'!R23="","",'Res Tables'!R23)</f>
        <v>9.815950920245399E-2</v>
      </c>
      <c r="M20" s="234">
        <f t="shared" si="0"/>
        <v>2.4559303328816005</v>
      </c>
      <c r="N20" s="234">
        <f t="shared" si="0"/>
        <v>2.4460503420929434</v>
      </c>
      <c r="O20" s="234">
        <f t="shared" si="0"/>
        <v>2.4173468509359317</v>
      </c>
      <c r="P20" s="234">
        <f t="shared" si="0"/>
        <v>2.3970403167072125</v>
      </c>
      <c r="Q20" s="234">
        <f t="shared" si="0"/>
        <v>2.3819796752356401</v>
      </c>
      <c r="R20" s="234">
        <f t="shared" si="0"/>
        <v>2.3725253760451754</v>
      </c>
      <c r="S20" s="234">
        <f t="shared" si="0"/>
        <v>2.3725253760451754</v>
      </c>
      <c r="T20" s="234">
        <f t="shared" si="0"/>
        <v>2.3725253760451781</v>
      </c>
      <c r="U20" s="234">
        <f t="shared" si="0"/>
        <v>2.3725253760451781</v>
      </c>
      <c r="V20" s="234">
        <f t="shared" si="0"/>
        <v>2.3725253760451781</v>
      </c>
      <c r="W20" s="234">
        <f t="shared" si="0"/>
        <v>2.3725253760451781</v>
      </c>
      <c r="X20" s="234">
        <f t="shared" si="0"/>
        <v>2.3725253760451781</v>
      </c>
    </row>
    <row r="21" spans="1:24" x14ac:dyDescent="0.3">
      <c r="A21" s="222">
        <f>IF('Res Tables'!A24="","",'Res Tables'!A24)</f>
        <v>20</v>
      </c>
      <c r="B21" s="48" t="str">
        <f>IF('Res Tables'!B24="","",'Res Tables'!B24)</f>
        <v>BRC</v>
      </c>
      <c r="C21" s="48" t="str">
        <f>IF('Res Tables'!C24="","",'Res Tables'!C24)</f>
        <v>Emerging communities</v>
      </c>
      <c r="D21" s="48" t="str">
        <f>IF('Res Tables'!D24="","",'Res Tables'!D24)</f>
        <v/>
      </c>
      <c r="E21" s="48" t="str">
        <f>IF('Res Tables'!E24="","",'Res Tables'!E24)</f>
        <v/>
      </c>
      <c r="F21" s="48" t="str">
        <f>IF('Res Tables'!F24="","",'Res Tables'!F24)</f>
        <v>Greater Bundaberg</v>
      </c>
      <c r="G21" s="48" t="str">
        <f>IF('Res Tables'!G24="","",'Res Tables'!G24)</f>
        <v>Bundaberg North</v>
      </c>
      <c r="H21" s="86">
        <v>2700</v>
      </c>
      <c r="I21" s="54">
        <f>IF('Res Tables'!O24="","",'Res Tables'!O24)</f>
        <v>10.450793650793651</v>
      </c>
      <c r="J21" s="54">
        <f>IF('Res Tables'!P24="","",'Res Tables'!P24)</f>
        <v>14.174603174603174</v>
      </c>
      <c r="K21" s="183">
        <f>IF('Res Tables'!Q24="","",'Res Tables'!Q24)</f>
        <v>0.59538274605103281</v>
      </c>
      <c r="L21" s="183">
        <f>IF('Res Tables'!R24="","",'Res Tables'!R24)</f>
        <v>0.40461725394896719</v>
      </c>
      <c r="M21" s="234">
        <f t="shared" ref="M21:X41" si="2">($K21*M$116)+($L21*M$117)</f>
        <v>2.1677988929865948</v>
      </c>
      <c r="N21" s="234">
        <f t="shared" si="2"/>
        <v>2.1590780295290228</v>
      </c>
      <c r="O21" s="234">
        <f t="shared" si="2"/>
        <v>2.1337420517441736</v>
      </c>
      <c r="P21" s="234">
        <f t="shared" si="2"/>
        <v>2.1158178941115109</v>
      </c>
      <c r="Q21" s="234">
        <f t="shared" si="2"/>
        <v>2.1025241774809444</v>
      </c>
      <c r="R21" s="234">
        <f t="shared" si="2"/>
        <v>2.094179063189773</v>
      </c>
      <c r="S21" s="234">
        <f t="shared" si="2"/>
        <v>2.094179063189773</v>
      </c>
      <c r="T21" s="234">
        <f t="shared" si="2"/>
        <v>2.0941790631897734</v>
      </c>
      <c r="U21" s="234">
        <f t="shared" si="2"/>
        <v>2.0941790631897734</v>
      </c>
      <c r="V21" s="234">
        <f t="shared" si="2"/>
        <v>2.0941790631897734</v>
      </c>
      <c r="W21" s="234">
        <f t="shared" si="2"/>
        <v>2.0941790631897734</v>
      </c>
      <c r="X21" s="234">
        <f t="shared" si="2"/>
        <v>2.0941790631897734</v>
      </c>
    </row>
    <row r="22" spans="1:24" x14ac:dyDescent="0.3">
      <c r="A22" s="222">
        <f>IF('Res Tables'!A25="","",'Res Tables'!A25)</f>
        <v>21</v>
      </c>
      <c r="B22" s="48" t="str">
        <f>IF('Res Tables'!B25="","",'Res Tables'!B25)</f>
        <v>BRC</v>
      </c>
      <c r="C22" s="48" t="str">
        <f>IF('Res Tables'!C25="","",'Res Tables'!C25)</f>
        <v>Emerging Communities</v>
      </c>
      <c r="D22" s="48" t="str">
        <f>IF('Res Tables'!D25="","",'Res Tables'!D25)</f>
        <v>Branyan LAP</v>
      </c>
      <c r="E22" s="48" t="str">
        <f>IF('Res Tables'!E25="","",'Res Tables'!E25)</f>
        <v>Low Density Residential</v>
      </c>
      <c r="F22" s="48" t="str">
        <f>IF('Res Tables'!F25="","",'Res Tables'!F25)</f>
        <v>Greater Bundaberg</v>
      </c>
      <c r="G22" s="48" t="str">
        <f>IF('Res Tables'!G25="","",'Res Tables'!G25)</f>
        <v/>
      </c>
      <c r="H22" s="86">
        <v>2700</v>
      </c>
      <c r="I22" s="54">
        <f>IF('Res Tables'!O25="","",'Res Tables'!O25)</f>
        <v>10.450793650793651</v>
      </c>
      <c r="J22" s="54">
        <f>IF('Res Tables'!P25="","",'Res Tables'!P25)</f>
        <v>14.174603174603174</v>
      </c>
      <c r="K22" s="183">
        <f>IF('Res Tables'!Q25="","",'Res Tables'!Q25)</f>
        <v>0.59538274605103281</v>
      </c>
      <c r="L22" s="183">
        <f>IF('Res Tables'!R25="","",'Res Tables'!R25)</f>
        <v>0.40461725394896719</v>
      </c>
      <c r="M22" s="234">
        <f t="shared" si="2"/>
        <v>2.1677988929865948</v>
      </c>
      <c r="N22" s="234">
        <f t="shared" si="2"/>
        <v>2.1590780295290228</v>
      </c>
      <c r="O22" s="234">
        <f t="shared" si="2"/>
        <v>2.1337420517441736</v>
      </c>
      <c r="P22" s="234">
        <f t="shared" si="2"/>
        <v>2.1158178941115109</v>
      </c>
      <c r="Q22" s="234">
        <f t="shared" si="2"/>
        <v>2.1025241774809444</v>
      </c>
      <c r="R22" s="234">
        <f t="shared" si="2"/>
        <v>2.094179063189773</v>
      </c>
      <c r="S22" s="234">
        <f t="shared" si="2"/>
        <v>2.094179063189773</v>
      </c>
      <c r="T22" s="234">
        <f t="shared" si="2"/>
        <v>2.0941790631897734</v>
      </c>
      <c r="U22" s="234">
        <f t="shared" si="2"/>
        <v>2.0941790631897734</v>
      </c>
      <c r="V22" s="234">
        <f t="shared" si="2"/>
        <v>2.0941790631897734</v>
      </c>
      <c r="W22" s="234">
        <f t="shared" si="2"/>
        <v>2.0941790631897734</v>
      </c>
      <c r="X22" s="234">
        <f t="shared" si="2"/>
        <v>2.0941790631897734</v>
      </c>
    </row>
    <row r="23" spans="1:24" x14ac:dyDescent="0.3">
      <c r="A23" s="222">
        <f>IF('Res Tables'!A26="","",'Res Tables'!A26)</f>
        <v>22</v>
      </c>
      <c r="B23" s="48" t="str">
        <f>IF('Res Tables'!B26="","",'Res Tables'!B26)</f>
        <v>BRC</v>
      </c>
      <c r="C23" s="48" t="str">
        <f>IF('Res Tables'!C26="","",'Res Tables'!C26)</f>
        <v>Emerging Communities</v>
      </c>
      <c r="D23" s="48" t="str">
        <f>IF('Res Tables'!D26="","",'Res Tables'!D26)</f>
        <v>Branyan LAP</v>
      </c>
      <c r="E23" s="48" t="str">
        <f>IF('Res Tables'!E26="","",'Res Tables'!E26)</f>
        <v>Medium Density Residential</v>
      </c>
      <c r="F23" s="48" t="str">
        <f>IF('Res Tables'!F26="","",'Res Tables'!F26)</f>
        <v>Greater Bundaberg</v>
      </c>
      <c r="G23" s="48" t="str">
        <f>IF('Res Tables'!G26="","",'Res Tables'!G26)</f>
        <v/>
      </c>
      <c r="H23" s="86">
        <v>2000</v>
      </c>
      <c r="I23" s="54">
        <f>IF('Res Tables'!O26="","",'Res Tables'!O26)</f>
        <v>29.416666666666668</v>
      </c>
      <c r="J23" s="54">
        <f>IF('Res Tables'!P26="","",'Res Tables'!P26)</f>
        <v>37.5</v>
      </c>
      <c r="K23" s="183">
        <f>IF('Res Tables'!Q26="","",'Res Tables'!Q26)</f>
        <v>0.13881019830028327</v>
      </c>
      <c r="L23" s="183">
        <f>IF('Res Tables'!R26="","",'Res Tables'!R26)</f>
        <v>0.86118980169971671</v>
      </c>
      <c r="M23" s="234">
        <f t="shared" si="2"/>
        <v>1.7385295798264104</v>
      </c>
      <c r="N23" s="234">
        <f t="shared" si="2"/>
        <v>1.7315356288968897</v>
      </c>
      <c r="O23" s="234">
        <f t="shared" si="2"/>
        <v>1.7112167021941889</v>
      </c>
      <c r="P23" s="234">
        <f t="shared" si="2"/>
        <v>1.6968419009436368</v>
      </c>
      <c r="Q23" s="234">
        <f t="shared" si="2"/>
        <v>1.6861806169735971</v>
      </c>
      <c r="R23" s="234">
        <f t="shared" si="2"/>
        <v>1.6794880090526456</v>
      </c>
      <c r="S23" s="234">
        <f t="shared" si="2"/>
        <v>1.6794880090526456</v>
      </c>
      <c r="T23" s="234">
        <f t="shared" si="2"/>
        <v>1.6794880090526432</v>
      </c>
      <c r="U23" s="234">
        <f t="shared" si="2"/>
        <v>1.6794880090526432</v>
      </c>
      <c r="V23" s="234">
        <f t="shared" si="2"/>
        <v>1.6794880090526432</v>
      </c>
      <c r="W23" s="234">
        <f t="shared" si="2"/>
        <v>1.6794880090526432</v>
      </c>
      <c r="X23" s="234">
        <f t="shared" si="2"/>
        <v>1.6794880090526432</v>
      </c>
    </row>
    <row r="24" spans="1:24" x14ac:dyDescent="0.3">
      <c r="A24" s="222">
        <f>IF('Res Tables'!A27="","",'Res Tables'!A27)</f>
        <v>23</v>
      </c>
      <c r="B24" s="48" t="str">
        <f>IF('Res Tables'!B27="","",'Res Tables'!B27)</f>
        <v>BRC</v>
      </c>
      <c r="C24" s="48" t="str">
        <f>IF('Res Tables'!C27="","",'Res Tables'!C27)</f>
        <v>Emerging Communities</v>
      </c>
      <c r="D24" s="48" t="str">
        <f>IF('Res Tables'!D27="","",'Res Tables'!D27)</f>
        <v>Branyan LAP</v>
      </c>
      <c r="E24" s="48" t="str">
        <f>IF('Res Tables'!E27="","",'Res Tables'!E27)</f>
        <v>Neighbourhood Centre</v>
      </c>
      <c r="F24" s="48" t="str">
        <f>IF('Res Tables'!F27="","",'Res Tables'!F27)</f>
        <v>Greater Bundaberg</v>
      </c>
      <c r="G24" s="48" t="str">
        <f>IF('Res Tables'!G27="","",'Res Tables'!G27)</f>
        <v/>
      </c>
      <c r="H24" s="86">
        <v>0</v>
      </c>
      <c r="I24" s="54">
        <f>IF('Res Tables'!O27="","",'Res Tables'!O27)</f>
        <v>0</v>
      </c>
      <c r="J24" s="54">
        <f>IF('Res Tables'!P27="","",'Res Tables'!P27)</f>
        <v>0</v>
      </c>
      <c r="K24" s="183">
        <f>IF('Res Tables'!Q27="","",'Res Tables'!Q27)</f>
        <v>0</v>
      </c>
      <c r="L24" s="183">
        <f>IF('Res Tables'!R27="","",'Res Tables'!R27)</f>
        <v>1</v>
      </c>
      <c r="M24" s="234">
        <f t="shared" si="2"/>
        <v>1.6080202910451651</v>
      </c>
      <c r="N24" s="234">
        <f t="shared" si="2"/>
        <v>1.6015513674560899</v>
      </c>
      <c r="O24" s="234">
        <f t="shared" si="2"/>
        <v>1.5827577577244301</v>
      </c>
      <c r="P24" s="234">
        <f t="shared" si="2"/>
        <v>1.5694620552187899</v>
      </c>
      <c r="Q24" s="234">
        <f t="shared" si="2"/>
        <v>1.5596011007942301</v>
      </c>
      <c r="R24" s="234">
        <f t="shared" si="2"/>
        <v>1.55341089876271</v>
      </c>
      <c r="S24" s="234">
        <f t="shared" si="2"/>
        <v>1.55341089876271</v>
      </c>
      <c r="T24" s="234">
        <f t="shared" si="2"/>
        <v>1.5534108987627067</v>
      </c>
      <c r="U24" s="234">
        <f t="shared" si="2"/>
        <v>1.5534108987627067</v>
      </c>
      <c r="V24" s="234">
        <f t="shared" si="2"/>
        <v>1.5534108987627067</v>
      </c>
      <c r="W24" s="234">
        <f t="shared" si="2"/>
        <v>1.5534108987627067</v>
      </c>
      <c r="X24" s="234">
        <f t="shared" si="2"/>
        <v>1.5534108987627067</v>
      </c>
    </row>
    <row r="25" spans="1:24" x14ac:dyDescent="0.3">
      <c r="A25" s="222">
        <f>IF('Res Tables'!A28="","",'Res Tables'!A28)</f>
        <v>24</v>
      </c>
      <c r="B25" s="48" t="str">
        <f>IF('Res Tables'!B28="","",'Res Tables'!B28)</f>
        <v>BRC</v>
      </c>
      <c r="C25" s="48" t="str">
        <f>IF('Res Tables'!C28="","",'Res Tables'!C28)</f>
        <v>Emerging Communities</v>
      </c>
      <c r="D25" s="48" t="str">
        <f>IF('Res Tables'!D28="","",'Res Tables'!D28)</f>
        <v>Branyan LAP</v>
      </c>
      <c r="E25" s="48" t="str">
        <f>IF('Res Tables'!E28="","",'Res Tables'!E28)</f>
        <v>Open Space</v>
      </c>
      <c r="F25" s="48" t="str">
        <f>IF('Res Tables'!F28="","",'Res Tables'!F28)</f>
        <v>Greater Bundaberg</v>
      </c>
      <c r="G25" s="48" t="str">
        <f>IF('Res Tables'!G28="","",'Res Tables'!G28)</f>
        <v/>
      </c>
      <c r="H25" s="86">
        <v>0</v>
      </c>
      <c r="I25" s="54" t="str">
        <f>IF('Res Tables'!O28="","",'Res Tables'!O28)</f>
        <v/>
      </c>
      <c r="J25" s="54" t="str">
        <f>IF('Res Tables'!P28="","",'Res Tables'!P28)</f>
        <v/>
      </c>
      <c r="K25" s="183" t="str">
        <f>IF('Res Tables'!Q28="","",'Res Tables'!Q28)</f>
        <v/>
      </c>
      <c r="L25" s="183" t="str">
        <f>IF('Res Tables'!R28="","",'Res Tables'!R28)</f>
        <v/>
      </c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</row>
    <row r="26" spans="1:24" x14ac:dyDescent="0.3">
      <c r="A26" s="222">
        <f>IF('Res Tables'!A29="","",'Res Tables'!A29)</f>
        <v>25</v>
      </c>
      <c r="B26" s="48" t="str">
        <f>IF('Res Tables'!B29="","",'Res Tables'!B29)</f>
        <v>BRC</v>
      </c>
      <c r="C26" s="48" t="str">
        <f>IF('Res Tables'!C29="","",'Res Tables'!C29)</f>
        <v>Emerging Communities</v>
      </c>
      <c r="D26" s="48" t="str">
        <f>IF('Res Tables'!D29="","",'Res Tables'!D29)</f>
        <v>Branyan LAP</v>
      </c>
      <c r="E26" s="48" t="str">
        <f>IF('Res Tables'!E29="","",'Res Tables'!E29)</f>
        <v>Rural Residential</v>
      </c>
      <c r="F26" s="48" t="str">
        <f>IF('Res Tables'!F29="","",'Res Tables'!F29)</f>
        <v>Greater Bundaberg</v>
      </c>
      <c r="G26" s="48" t="str">
        <f>IF('Res Tables'!G29="","",'Res Tables'!G29)</f>
        <v/>
      </c>
      <c r="H26" s="86">
        <v>12000</v>
      </c>
      <c r="I26" s="54">
        <f>IF('Res Tables'!O29="","",'Res Tables'!O29)</f>
        <v>10.450793650793651</v>
      </c>
      <c r="J26" s="54">
        <f>IF('Res Tables'!P29="","",'Res Tables'!P29)</f>
        <v>14.174603174603174</v>
      </c>
      <c r="K26" s="183">
        <f>IF('Res Tables'!Q29="","",'Res Tables'!Q29)</f>
        <v>1</v>
      </c>
      <c r="L26" s="183">
        <f>IF('Res Tables'!R29="","",'Res Tables'!R29)</f>
        <v>0</v>
      </c>
      <c r="M26" s="234">
        <f t="shared" si="2"/>
        <v>2.5482198612447502</v>
      </c>
      <c r="N26" s="234">
        <f t="shared" si="2"/>
        <v>2.53796859783573</v>
      </c>
      <c r="O26" s="234">
        <f t="shared" si="2"/>
        <v>2.5081864801290199</v>
      </c>
      <c r="P26" s="234">
        <f t="shared" si="2"/>
        <v>2.4871168621753399</v>
      </c>
      <c r="Q26" s="234">
        <f t="shared" si="2"/>
        <v>2.4714902683721198</v>
      </c>
      <c r="R26" s="234">
        <f t="shared" si="2"/>
        <v>2.4616806933004098</v>
      </c>
      <c r="S26" s="234">
        <f t="shared" si="2"/>
        <v>2.4616806933004098</v>
      </c>
      <c r="T26" s="234">
        <f t="shared" si="2"/>
        <v>2.4616806933004129</v>
      </c>
      <c r="U26" s="234">
        <f t="shared" si="2"/>
        <v>2.4616806933004129</v>
      </c>
      <c r="V26" s="234">
        <f t="shared" si="2"/>
        <v>2.4616806933004129</v>
      </c>
      <c r="W26" s="234">
        <f t="shared" si="2"/>
        <v>2.4616806933004129</v>
      </c>
      <c r="X26" s="234">
        <f t="shared" si="2"/>
        <v>2.4616806933004129</v>
      </c>
    </row>
    <row r="27" spans="1:24" x14ac:dyDescent="0.3">
      <c r="A27" s="222">
        <f>IF('Res Tables'!A30="","",'Res Tables'!A30)</f>
        <v>26</v>
      </c>
      <c r="B27" s="48" t="str">
        <f>IF('Res Tables'!B30="","",'Res Tables'!B30)</f>
        <v>BRC</v>
      </c>
      <c r="C27" s="48" t="str">
        <f>IF('Res Tables'!C30="","",'Res Tables'!C30)</f>
        <v>Emerging Communities</v>
      </c>
      <c r="D27" s="48" t="str">
        <f>IF('Res Tables'!D30="","",'Res Tables'!D30)</f>
        <v>Branyan LAP</v>
      </c>
      <c r="E27" s="48" t="str">
        <f>IF('Res Tables'!E30="","",'Res Tables'!E30)</f>
        <v>Local Centre</v>
      </c>
      <c r="F27" s="48" t="str">
        <f>IF('Res Tables'!F30="","",'Res Tables'!F30)</f>
        <v>Greater Bundaberg</v>
      </c>
      <c r="G27" s="48" t="str">
        <f>IF('Res Tables'!G30="","",'Res Tables'!G30)</f>
        <v/>
      </c>
      <c r="H27" s="86">
        <v>2000</v>
      </c>
      <c r="I27" s="54">
        <f>IF('Res Tables'!O30="","",'Res Tables'!O30)</f>
        <v>21</v>
      </c>
      <c r="J27" s="54">
        <f>IF('Res Tables'!P30="","",'Res Tables'!P30)</f>
        <v>26.25</v>
      </c>
      <c r="K27" s="183">
        <f>IF('Res Tables'!Q30="","",'Res Tables'!Q30)</f>
        <v>0</v>
      </c>
      <c r="L27" s="183">
        <f>IF('Res Tables'!R30="","",'Res Tables'!R30)</f>
        <v>1</v>
      </c>
      <c r="M27" s="234">
        <f t="shared" si="2"/>
        <v>1.6080202910451651</v>
      </c>
      <c r="N27" s="234">
        <f t="shared" si="2"/>
        <v>1.6015513674560899</v>
      </c>
      <c r="O27" s="234">
        <f t="shared" si="2"/>
        <v>1.5827577577244301</v>
      </c>
      <c r="P27" s="234">
        <f t="shared" si="2"/>
        <v>1.5694620552187899</v>
      </c>
      <c r="Q27" s="234">
        <f t="shared" si="2"/>
        <v>1.5596011007942301</v>
      </c>
      <c r="R27" s="234">
        <f t="shared" si="2"/>
        <v>1.55341089876271</v>
      </c>
      <c r="S27" s="234">
        <f t="shared" si="2"/>
        <v>1.55341089876271</v>
      </c>
      <c r="T27" s="234">
        <f t="shared" si="2"/>
        <v>1.5534108987627067</v>
      </c>
      <c r="U27" s="234">
        <f t="shared" si="2"/>
        <v>1.5534108987627067</v>
      </c>
      <c r="V27" s="234">
        <f t="shared" si="2"/>
        <v>1.5534108987627067</v>
      </c>
      <c r="W27" s="234">
        <f t="shared" si="2"/>
        <v>1.5534108987627067</v>
      </c>
      <c r="X27" s="234">
        <f t="shared" si="2"/>
        <v>1.5534108987627067</v>
      </c>
    </row>
    <row r="28" spans="1:24" x14ac:dyDescent="0.3">
      <c r="A28" s="222">
        <f>IF('Res Tables'!A31="","",'Res Tables'!A31)</f>
        <v>27</v>
      </c>
      <c r="B28" s="48" t="str">
        <f>IF('Res Tables'!B31="","",'Res Tables'!B31)</f>
        <v>BRC</v>
      </c>
      <c r="C28" s="48" t="str">
        <f>IF('Res Tables'!C31="","",'Res Tables'!C31)</f>
        <v>Emerging communities</v>
      </c>
      <c r="D28" s="48" t="str">
        <f>IF('Res Tables'!D31="","",'Res Tables'!D31)</f>
        <v>Central Coast UDA</v>
      </c>
      <c r="E28" s="48" t="str">
        <f>IF('Res Tables'!E31="","",'Res Tables'!E31)</f>
        <v>Extractive Industry</v>
      </c>
      <c r="F28" s="48" t="str">
        <f>IF('Res Tables'!F31="","",'Res Tables'!F31)</f>
        <v>Coastal</v>
      </c>
      <c r="G28" s="48" t="str">
        <f>IF('Res Tables'!G31="","",'Res Tables'!G31)</f>
        <v/>
      </c>
      <c r="H28" s="86">
        <v>0</v>
      </c>
      <c r="I28" s="54" t="str">
        <f>IF('Res Tables'!O31="","",'Res Tables'!O31)</f>
        <v/>
      </c>
      <c r="J28" s="54" t="str">
        <f>IF('Res Tables'!P31="","",'Res Tables'!P31)</f>
        <v/>
      </c>
      <c r="K28" s="183" t="str">
        <f>IF('Res Tables'!Q31="","",'Res Tables'!Q31)</f>
        <v/>
      </c>
      <c r="L28" s="183" t="str">
        <f>IF('Res Tables'!R31="","",'Res Tables'!R31)</f>
        <v/>
      </c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</row>
    <row r="29" spans="1:24" x14ac:dyDescent="0.3">
      <c r="A29" s="222">
        <f>IF('Res Tables'!A32="","",'Res Tables'!A32)</f>
        <v>28</v>
      </c>
      <c r="B29" s="48" t="str">
        <f>IF('Res Tables'!B32="","",'Res Tables'!B32)</f>
        <v>BRC</v>
      </c>
      <c r="C29" s="48" t="str">
        <f>IF('Res Tables'!C32="","",'Res Tables'!C32)</f>
        <v>Emerging communities</v>
      </c>
      <c r="D29" s="48" t="str">
        <f>IF('Res Tables'!D32="","",'Res Tables'!D32)</f>
        <v>Central Coast UDA</v>
      </c>
      <c r="E29" s="48" t="str">
        <f>IF('Res Tables'!E32="","",'Res Tables'!E32)</f>
        <v>Medium Density Residential</v>
      </c>
      <c r="F29" s="48" t="str">
        <f>IF('Res Tables'!F32="","",'Res Tables'!F32)</f>
        <v>Coastal</v>
      </c>
      <c r="G29" s="48" t="str">
        <f>IF('Res Tables'!G32="","",'Res Tables'!G32)</f>
        <v/>
      </c>
      <c r="H29" s="86">
        <v>2000</v>
      </c>
      <c r="I29" s="54">
        <f>IF('Res Tables'!O32="","",'Res Tables'!O32)</f>
        <v>22.815873015873017</v>
      </c>
      <c r="J29" s="54">
        <f>IF('Res Tables'!P32="","",'Res Tables'!P32)</f>
        <v>29.492063492063494</v>
      </c>
      <c r="K29" s="183">
        <f>IF('Res Tables'!Q32="","",'Res Tables'!Q32)</f>
        <v>0.23862529567274243</v>
      </c>
      <c r="L29" s="183">
        <f>IF('Res Tables'!R32="","",'Res Tables'!R32)</f>
        <v>0.76137470432725762</v>
      </c>
      <c r="M29" s="234">
        <f t="shared" si="2"/>
        <v>1.8323756914754266</v>
      </c>
      <c r="N29" s="234">
        <f t="shared" si="2"/>
        <v>1.8250042059284823</v>
      </c>
      <c r="O29" s="234">
        <f t="shared" si="2"/>
        <v>1.8035884602322736</v>
      </c>
      <c r="P29" s="234">
        <f t="shared" si="2"/>
        <v>1.7884377048543101</v>
      </c>
      <c r="Q29" s="234">
        <f t="shared" si="2"/>
        <v>1.777200923028275</v>
      </c>
      <c r="R29" s="234">
        <f t="shared" si="2"/>
        <v>1.7701470470348897</v>
      </c>
      <c r="S29" s="234">
        <f t="shared" si="2"/>
        <v>1.7701470470348897</v>
      </c>
      <c r="T29" s="234">
        <f t="shared" si="2"/>
        <v>1.7701470470348879</v>
      </c>
      <c r="U29" s="234">
        <f t="shared" si="2"/>
        <v>1.7701470470348879</v>
      </c>
      <c r="V29" s="234">
        <f t="shared" si="2"/>
        <v>1.7701470470348879</v>
      </c>
      <c r="W29" s="234">
        <f t="shared" si="2"/>
        <v>1.7701470470348879</v>
      </c>
      <c r="X29" s="234">
        <f t="shared" si="2"/>
        <v>1.7701470470348879</v>
      </c>
    </row>
    <row r="30" spans="1:24" x14ac:dyDescent="0.3">
      <c r="A30" s="222">
        <f>IF('Res Tables'!A33="","",'Res Tables'!A33)</f>
        <v>29</v>
      </c>
      <c r="B30" s="48" t="str">
        <f>IF('Res Tables'!B33="","",'Res Tables'!B33)</f>
        <v>BRC</v>
      </c>
      <c r="C30" s="48" t="str">
        <f>IF('Res Tables'!C33="","",'Res Tables'!C33)</f>
        <v>Emerging communities</v>
      </c>
      <c r="D30" s="48" t="str">
        <f>IF('Res Tables'!D33="","",'Res Tables'!D33)</f>
        <v>Central Coast UDA</v>
      </c>
      <c r="E30" s="48" t="str">
        <f>IF('Res Tables'!E33="","",'Res Tables'!E33)</f>
        <v>Low Density Residential</v>
      </c>
      <c r="F30" s="48" t="str">
        <f>IF('Res Tables'!F33="","",'Res Tables'!F33)</f>
        <v>Coastal</v>
      </c>
      <c r="G30" s="48" t="str">
        <f>IF('Res Tables'!G33="","",'Res Tables'!G33)</f>
        <v/>
      </c>
      <c r="H30" s="86">
        <v>2550</v>
      </c>
      <c r="I30" s="54">
        <f>IF('Res Tables'!O33="","",'Res Tables'!O33)</f>
        <v>10.269281045751633</v>
      </c>
      <c r="J30" s="54">
        <f>IF('Res Tables'!P33="","",'Res Tables'!P33)</f>
        <v>14.130718954248367</v>
      </c>
      <c r="K30" s="183">
        <f>IF('Res Tables'!Q33="","",'Res Tables'!Q33)</f>
        <v>0.70570264765784108</v>
      </c>
      <c r="L30" s="183">
        <f>IF('Res Tables'!R33="","",'Res Tables'!R33)</f>
        <v>0.29429735234215892</v>
      </c>
      <c r="M30" s="234">
        <f t="shared" si="2"/>
        <v>2.2715216170617767</v>
      </c>
      <c r="N30" s="234">
        <f t="shared" si="2"/>
        <v>2.2623834862474244</v>
      </c>
      <c r="O30" s="234">
        <f t="shared" si="2"/>
        <v>2.2358352573439624</v>
      </c>
      <c r="P30" s="234">
        <f t="shared" si="2"/>
        <v>2.2170534821239722</v>
      </c>
      <c r="Q30" s="234">
        <f t="shared" si="2"/>
        <v>2.2031237007244515</v>
      </c>
      <c r="R30" s="234">
        <f t="shared" si="2"/>
        <v>2.1943792975556082</v>
      </c>
      <c r="S30" s="234">
        <f t="shared" si="2"/>
        <v>2.1943792975556082</v>
      </c>
      <c r="T30" s="234">
        <f t="shared" si="2"/>
        <v>2.1943792975556091</v>
      </c>
      <c r="U30" s="234">
        <f t="shared" si="2"/>
        <v>2.1943792975556091</v>
      </c>
      <c r="V30" s="234">
        <f t="shared" si="2"/>
        <v>2.1943792975556091</v>
      </c>
      <c r="W30" s="234">
        <f t="shared" si="2"/>
        <v>2.1943792975556091</v>
      </c>
      <c r="X30" s="234">
        <f t="shared" si="2"/>
        <v>2.1943792975556091</v>
      </c>
    </row>
    <row r="31" spans="1:24" x14ac:dyDescent="0.3">
      <c r="A31" s="222">
        <f>IF('Res Tables'!A34="","",'Res Tables'!A34)</f>
        <v>30</v>
      </c>
      <c r="B31" s="48" t="str">
        <f>IF('Res Tables'!B34="","",'Res Tables'!B34)</f>
        <v>BRC</v>
      </c>
      <c r="C31" s="48" t="str">
        <f>IF('Res Tables'!C34="","",'Res Tables'!C34)</f>
        <v>Emerging communities</v>
      </c>
      <c r="D31" s="48" t="str">
        <f>IF('Res Tables'!D34="","",'Res Tables'!D34)</f>
        <v>Central Coast UDA</v>
      </c>
      <c r="E31" s="48" t="str">
        <f>IF('Res Tables'!E34="","",'Res Tables'!E34)</f>
        <v>Rural and Landscape Protection Area</v>
      </c>
      <c r="F31" s="48" t="str">
        <f>IF('Res Tables'!F34="","",'Res Tables'!F34)</f>
        <v>Coastal</v>
      </c>
      <c r="G31" s="48" t="str">
        <f>IF('Res Tables'!G34="","",'Res Tables'!G34)</f>
        <v/>
      </c>
      <c r="H31" s="86">
        <v>60000000</v>
      </c>
      <c r="I31" s="54">
        <f>IF('Res Tables'!O34="","",'Res Tables'!O34)</f>
        <v>4.4999999999999999E-4</v>
      </c>
      <c r="J31" s="54">
        <f>IF('Res Tables'!P34="","",'Res Tables'!P34)</f>
        <v>5.0000000000000001E-4</v>
      </c>
      <c r="K31" s="183">
        <f>IF('Res Tables'!Q34="","",'Res Tables'!Q34)</f>
        <v>1</v>
      </c>
      <c r="L31" s="183">
        <f>IF('Res Tables'!R34="","",'Res Tables'!R34)</f>
        <v>0</v>
      </c>
      <c r="M31" s="234">
        <f t="shared" si="2"/>
        <v>2.5482198612447502</v>
      </c>
      <c r="N31" s="234">
        <f t="shared" si="2"/>
        <v>2.53796859783573</v>
      </c>
      <c r="O31" s="234">
        <f t="shared" si="2"/>
        <v>2.5081864801290199</v>
      </c>
      <c r="P31" s="234">
        <f t="shared" si="2"/>
        <v>2.4871168621753399</v>
      </c>
      <c r="Q31" s="234">
        <f t="shared" si="2"/>
        <v>2.4714902683721198</v>
      </c>
      <c r="R31" s="234">
        <f t="shared" si="2"/>
        <v>2.4616806933004098</v>
      </c>
      <c r="S31" s="234">
        <f t="shared" si="2"/>
        <v>2.4616806933004098</v>
      </c>
      <c r="T31" s="234">
        <f t="shared" si="2"/>
        <v>2.4616806933004129</v>
      </c>
      <c r="U31" s="234">
        <f t="shared" si="2"/>
        <v>2.4616806933004129</v>
      </c>
      <c r="V31" s="234">
        <f t="shared" si="2"/>
        <v>2.4616806933004129</v>
      </c>
      <c r="W31" s="234">
        <f t="shared" si="2"/>
        <v>2.4616806933004129</v>
      </c>
      <c r="X31" s="234">
        <f t="shared" si="2"/>
        <v>2.4616806933004129</v>
      </c>
    </row>
    <row r="32" spans="1:24" x14ac:dyDescent="0.3">
      <c r="A32" s="222">
        <f>IF('Res Tables'!A35="","",'Res Tables'!A35)</f>
        <v>31</v>
      </c>
      <c r="B32" s="48" t="str">
        <f>IF('Res Tables'!B35="","",'Res Tables'!B35)</f>
        <v>BRC</v>
      </c>
      <c r="C32" s="48" t="str">
        <f>IF('Res Tables'!C35="","",'Res Tables'!C35)</f>
        <v>Emerging communities</v>
      </c>
      <c r="D32" s="48" t="str">
        <f>IF('Res Tables'!D35="","",'Res Tables'!D35)</f>
        <v>Central Coast UDA</v>
      </c>
      <c r="E32" s="48" t="str">
        <f>IF('Res Tables'!E35="","",'Res Tables'!E35)</f>
        <v>Environmental Management</v>
      </c>
      <c r="F32" s="48" t="str">
        <f>IF('Res Tables'!F35="","",'Res Tables'!F35)</f>
        <v>Coastal</v>
      </c>
      <c r="G32" s="48" t="str">
        <f>IF('Res Tables'!G35="","",'Res Tables'!G35)</f>
        <v/>
      </c>
      <c r="H32" s="86">
        <v>0</v>
      </c>
      <c r="I32" s="54" t="str">
        <f>IF('Res Tables'!O35="","",'Res Tables'!O35)</f>
        <v/>
      </c>
      <c r="J32" s="54" t="str">
        <f>IF('Res Tables'!P35="","",'Res Tables'!P35)</f>
        <v/>
      </c>
      <c r="K32" s="183" t="str">
        <f>IF('Res Tables'!Q35="","",'Res Tables'!Q35)</f>
        <v/>
      </c>
      <c r="L32" s="183" t="str">
        <f>IF('Res Tables'!R35="","",'Res Tables'!R35)</f>
        <v/>
      </c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</row>
    <row r="33" spans="1:24" x14ac:dyDescent="0.3">
      <c r="A33" s="222">
        <f>IF('Res Tables'!A36="","",'Res Tables'!A36)</f>
        <v>32</v>
      </c>
      <c r="B33" s="48" t="str">
        <f>IF('Res Tables'!B36="","",'Res Tables'!B36)</f>
        <v>BRC</v>
      </c>
      <c r="C33" s="48" t="str">
        <f>IF('Res Tables'!C36="","",'Res Tables'!C36)</f>
        <v>Emerging communities</v>
      </c>
      <c r="D33" s="48" t="str">
        <f>IF('Res Tables'!D36="","",'Res Tables'!D36)</f>
        <v>Kalkie-Ashfield LDA</v>
      </c>
      <c r="E33" s="48" t="str">
        <f>IF('Res Tables'!E36="","",'Res Tables'!E36)</f>
        <v>Local Centre</v>
      </c>
      <c r="F33" s="48" t="str">
        <f>IF('Res Tables'!F36="","",'Res Tables'!F36)</f>
        <v>Greater Bundaberg</v>
      </c>
      <c r="G33" s="48" t="str">
        <f>IF('Res Tables'!G36="","",'Res Tables'!G36)</f>
        <v/>
      </c>
      <c r="H33" s="86">
        <v>2000</v>
      </c>
      <c r="I33" s="54">
        <f>IF('Res Tables'!O36="","",'Res Tables'!O36)</f>
        <v>21</v>
      </c>
      <c r="J33" s="54">
        <f>IF('Res Tables'!P36="","",'Res Tables'!P36)</f>
        <v>26.25</v>
      </c>
      <c r="K33" s="183">
        <f>IF('Res Tables'!Q36="","",'Res Tables'!Q36)</f>
        <v>0</v>
      </c>
      <c r="L33" s="183">
        <f>IF('Res Tables'!R36="","",'Res Tables'!R36)</f>
        <v>1</v>
      </c>
      <c r="M33" s="234">
        <f t="shared" si="2"/>
        <v>1.6080202910451651</v>
      </c>
      <c r="N33" s="234">
        <f t="shared" si="2"/>
        <v>1.6015513674560899</v>
      </c>
      <c r="O33" s="234">
        <f t="shared" si="2"/>
        <v>1.5827577577244301</v>
      </c>
      <c r="P33" s="234">
        <f t="shared" si="2"/>
        <v>1.5694620552187899</v>
      </c>
      <c r="Q33" s="234">
        <f t="shared" si="2"/>
        <v>1.5596011007942301</v>
      </c>
      <c r="R33" s="234">
        <f t="shared" si="2"/>
        <v>1.55341089876271</v>
      </c>
      <c r="S33" s="234">
        <f t="shared" si="2"/>
        <v>1.55341089876271</v>
      </c>
      <c r="T33" s="234">
        <f t="shared" si="2"/>
        <v>1.5534108987627067</v>
      </c>
      <c r="U33" s="234">
        <f t="shared" si="2"/>
        <v>1.5534108987627067</v>
      </c>
      <c r="V33" s="234">
        <f t="shared" si="2"/>
        <v>1.5534108987627067</v>
      </c>
      <c r="W33" s="234">
        <f t="shared" si="2"/>
        <v>1.5534108987627067</v>
      </c>
      <c r="X33" s="234">
        <f t="shared" si="2"/>
        <v>1.5534108987627067</v>
      </c>
    </row>
    <row r="34" spans="1:24" x14ac:dyDescent="0.3">
      <c r="A34" s="222">
        <f>IF('Res Tables'!A37="","",'Res Tables'!A37)</f>
        <v>33</v>
      </c>
      <c r="B34" s="48" t="str">
        <f>IF('Res Tables'!B37="","",'Res Tables'!B37)</f>
        <v>BRC</v>
      </c>
      <c r="C34" s="48" t="str">
        <f>IF('Res Tables'!C37="","",'Res Tables'!C37)</f>
        <v>Emerging communities</v>
      </c>
      <c r="D34" s="48" t="str">
        <f>IF('Res Tables'!D37="","",'Res Tables'!D37)</f>
        <v>Kalkie-Ashfield LDA</v>
      </c>
      <c r="E34" s="48" t="str">
        <f>IF('Res Tables'!E37="","",'Res Tables'!E37)</f>
        <v>Medium Density Residential</v>
      </c>
      <c r="F34" s="48" t="str">
        <f>IF('Res Tables'!F37="","",'Res Tables'!F37)</f>
        <v>Greater Bundaberg</v>
      </c>
      <c r="G34" s="48" t="str">
        <f>IF('Res Tables'!G37="","",'Res Tables'!G37)</f>
        <v/>
      </c>
      <c r="H34" s="86">
        <v>2000</v>
      </c>
      <c r="I34" s="54">
        <f>IF('Res Tables'!O37="","",'Res Tables'!O37)</f>
        <v>29.416666666666668</v>
      </c>
      <c r="J34" s="54">
        <f>IF('Res Tables'!P37="","",'Res Tables'!P37)</f>
        <v>37.5</v>
      </c>
      <c r="K34" s="183">
        <f>IF('Res Tables'!Q37="","",'Res Tables'!Q37)</f>
        <v>0.13881019830028327</v>
      </c>
      <c r="L34" s="183">
        <f>IF('Res Tables'!R37="","",'Res Tables'!R37)</f>
        <v>0.86118980169971671</v>
      </c>
      <c r="M34" s="234">
        <f t="shared" si="2"/>
        <v>1.7385295798264104</v>
      </c>
      <c r="N34" s="234">
        <f t="shared" si="2"/>
        <v>1.7315356288968897</v>
      </c>
      <c r="O34" s="234">
        <f t="shared" si="2"/>
        <v>1.7112167021941889</v>
      </c>
      <c r="P34" s="234">
        <f t="shared" si="2"/>
        <v>1.6968419009436368</v>
      </c>
      <c r="Q34" s="234">
        <f t="shared" si="2"/>
        <v>1.6861806169735971</v>
      </c>
      <c r="R34" s="234">
        <f t="shared" si="2"/>
        <v>1.6794880090526456</v>
      </c>
      <c r="S34" s="234">
        <f t="shared" si="2"/>
        <v>1.6794880090526456</v>
      </c>
      <c r="T34" s="234">
        <f t="shared" si="2"/>
        <v>1.6794880090526432</v>
      </c>
      <c r="U34" s="234">
        <f t="shared" si="2"/>
        <v>1.6794880090526432</v>
      </c>
      <c r="V34" s="234">
        <f t="shared" si="2"/>
        <v>1.6794880090526432</v>
      </c>
      <c r="W34" s="234">
        <f t="shared" si="2"/>
        <v>1.6794880090526432</v>
      </c>
      <c r="X34" s="234">
        <f t="shared" si="2"/>
        <v>1.6794880090526432</v>
      </c>
    </row>
    <row r="35" spans="1:24" x14ac:dyDescent="0.3">
      <c r="A35" s="222">
        <f>IF('Res Tables'!A38="","",'Res Tables'!A38)</f>
        <v>34</v>
      </c>
      <c r="B35" s="48" t="str">
        <f>IF('Res Tables'!B38="","",'Res Tables'!B38)</f>
        <v>BRC</v>
      </c>
      <c r="C35" s="48" t="str">
        <f>IF('Res Tables'!C38="","",'Res Tables'!C38)</f>
        <v>Emerging communities</v>
      </c>
      <c r="D35" s="48" t="str">
        <f>IF('Res Tables'!D38="","",'Res Tables'!D38)</f>
        <v>Kalkie-Ashfield LDA</v>
      </c>
      <c r="E35" s="48" t="str">
        <f>IF('Res Tables'!E38="","",'Res Tables'!E38)</f>
        <v>Low Density Residential</v>
      </c>
      <c r="F35" s="48" t="str">
        <f>IF('Res Tables'!F38="","",'Res Tables'!F38)</f>
        <v>Greater Bundaberg</v>
      </c>
      <c r="G35" s="48" t="str">
        <f>IF('Res Tables'!G38="","",'Res Tables'!G38)</f>
        <v/>
      </c>
      <c r="H35" s="86">
        <v>2700</v>
      </c>
      <c r="I35" s="54">
        <f>IF('Res Tables'!O38="","",'Res Tables'!O38)</f>
        <v>10.450793650793651</v>
      </c>
      <c r="J35" s="54">
        <f>IF('Res Tables'!P38="","",'Res Tables'!P38)</f>
        <v>14.174603174603174</v>
      </c>
      <c r="K35" s="183">
        <f>IF('Res Tables'!Q38="","",'Res Tables'!Q38)</f>
        <v>0.59538274605103281</v>
      </c>
      <c r="L35" s="183">
        <f>IF('Res Tables'!R38="","",'Res Tables'!R38)</f>
        <v>0.40461725394896719</v>
      </c>
      <c r="M35" s="234">
        <f t="shared" si="2"/>
        <v>2.1677988929865948</v>
      </c>
      <c r="N35" s="234">
        <f t="shared" si="2"/>
        <v>2.1590780295290228</v>
      </c>
      <c r="O35" s="234">
        <f t="shared" si="2"/>
        <v>2.1337420517441736</v>
      </c>
      <c r="P35" s="234">
        <f t="shared" si="2"/>
        <v>2.1158178941115109</v>
      </c>
      <c r="Q35" s="234">
        <f t="shared" si="2"/>
        <v>2.1025241774809444</v>
      </c>
      <c r="R35" s="234">
        <f t="shared" si="2"/>
        <v>2.094179063189773</v>
      </c>
      <c r="S35" s="234">
        <f t="shared" si="2"/>
        <v>2.094179063189773</v>
      </c>
      <c r="T35" s="234">
        <f t="shared" si="2"/>
        <v>2.0941790631897734</v>
      </c>
      <c r="U35" s="234">
        <f t="shared" si="2"/>
        <v>2.0941790631897734</v>
      </c>
      <c r="V35" s="234">
        <f t="shared" si="2"/>
        <v>2.0941790631897734</v>
      </c>
      <c r="W35" s="234">
        <f t="shared" si="2"/>
        <v>2.0941790631897734</v>
      </c>
      <c r="X35" s="234">
        <f t="shared" si="2"/>
        <v>2.0941790631897734</v>
      </c>
    </row>
    <row r="36" spans="1:24" x14ac:dyDescent="0.3">
      <c r="A36" s="222">
        <f>IF('Res Tables'!A39="","",'Res Tables'!A39)</f>
        <v>35</v>
      </c>
      <c r="B36" s="48" t="str">
        <f>IF('Res Tables'!B39="","",'Res Tables'!B39)</f>
        <v>BRC</v>
      </c>
      <c r="C36" s="48" t="str">
        <f>IF('Res Tables'!C39="","",'Res Tables'!C39)</f>
        <v>Emerging communities</v>
      </c>
      <c r="D36" s="48" t="str">
        <f>IF('Res Tables'!D39="","",'Res Tables'!D39)</f>
        <v>Kalkie-Ashfield LDA</v>
      </c>
      <c r="E36" s="48" t="str">
        <f>IF('Res Tables'!E39="","",'Res Tables'!E39)</f>
        <v>Rural and Landscape Protection Area</v>
      </c>
      <c r="F36" s="48" t="str">
        <f>IF('Res Tables'!F39="","",'Res Tables'!F39)</f>
        <v>Greater Bundaberg</v>
      </c>
      <c r="G36" s="48" t="str">
        <f>IF('Res Tables'!G39="","",'Res Tables'!G39)</f>
        <v/>
      </c>
      <c r="H36" s="86">
        <v>60000000</v>
      </c>
      <c r="I36" s="54">
        <f>IF('Res Tables'!O39="","",'Res Tables'!O39)</f>
        <v>4.4999999999999999E-4</v>
      </c>
      <c r="J36" s="54">
        <f>IF('Res Tables'!P39="","",'Res Tables'!P39)</f>
        <v>5.0000000000000001E-4</v>
      </c>
      <c r="K36" s="183">
        <f>IF('Res Tables'!Q39="","",'Res Tables'!Q39)</f>
        <v>1</v>
      </c>
      <c r="L36" s="183">
        <f>IF('Res Tables'!R39="","",'Res Tables'!R39)</f>
        <v>0</v>
      </c>
      <c r="M36" s="234">
        <f t="shared" si="2"/>
        <v>2.5482198612447502</v>
      </c>
      <c r="N36" s="234">
        <f t="shared" si="2"/>
        <v>2.53796859783573</v>
      </c>
      <c r="O36" s="234">
        <f t="shared" si="2"/>
        <v>2.5081864801290199</v>
      </c>
      <c r="P36" s="234">
        <f t="shared" si="2"/>
        <v>2.4871168621753399</v>
      </c>
      <c r="Q36" s="234">
        <f t="shared" si="2"/>
        <v>2.4714902683721198</v>
      </c>
      <c r="R36" s="234">
        <f t="shared" si="2"/>
        <v>2.4616806933004098</v>
      </c>
      <c r="S36" s="234">
        <f t="shared" si="2"/>
        <v>2.4616806933004098</v>
      </c>
      <c r="T36" s="234">
        <f t="shared" si="2"/>
        <v>2.4616806933004129</v>
      </c>
      <c r="U36" s="234">
        <f t="shared" si="2"/>
        <v>2.4616806933004129</v>
      </c>
      <c r="V36" s="234">
        <f t="shared" si="2"/>
        <v>2.4616806933004129</v>
      </c>
      <c r="W36" s="234">
        <f t="shared" si="2"/>
        <v>2.4616806933004129</v>
      </c>
      <c r="X36" s="234">
        <f t="shared" si="2"/>
        <v>2.4616806933004129</v>
      </c>
    </row>
    <row r="37" spans="1:24" x14ac:dyDescent="0.3">
      <c r="A37" s="222">
        <f>IF('Res Tables'!A40="","",'Res Tables'!A40)</f>
        <v>36</v>
      </c>
      <c r="B37" s="48" t="str">
        <f>IF('Res Tables'!B40="","",'Res Tables'!B40)</f>
        <v>BRC</v>
      </c>
      <c r="C37" s="48" t="str">
        <f>IF('Res Tables'!C40="","",'Res Tables'!C40)</f>
        <v>Emerging communities</v>
      </c>
      <c r="D37" s="48" t="str">
        <f>IF('Res Tables'!D40="","",'Res Tables'!D40)</f>
        <v>Kalkie-Ashfield LDA</v>
      </c>
      <c r="E37" s="48" t="str">
        <f>IF('Res Tables'!E40="","",'Res Tables'!E40)</f>
        <v>Environmental Management</v>
      </c>
      <c r="F37" s="48" t="str">
        <f>IF('Res Tables'!F40="","",'Res Tables'!F40)</f>
        <v>Greater Bundaberg</v>
      </c>
      <c r="G37" s="48" t="str">
        <f>IF('Res Tables'!G40="","",'Res Tables'!G40)</f>
        <v/>
      </c>
      <c r="H37" s="86">
        <v>0</v>
      </c>
      <c r="I37" s="54" t="str">
        <f>IF('Res Tables'!O40="","",'Res Tables'!O40)</f>
        <v/>
      </c>
      <c r="J37" s="54" t="str">
        <f>IF('Res Tables'!P40="","",'Res Tables'!P40)</f>
        <v/>
      </c>
      <c r="K37" s="183" t="str">
        <f>IF('Res Tables'!Q40="","",'Res Tables'!Q40)</f>
        <v/>
      </c>
      <c r="L37" s="183" t="str">
        <f>IF('Res Tables'!R40="","",'Res Tables'!R40)</f>
        <v/>
      </c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</row>
    <row r="38" spans="1:24" x14ac:dyDescent="0.3">
      <c r="A38" s="222">
        <f>IF('Res Tables'!A41="","",'Res Tables'!A41)</f>
        <v>37</v>
      </c>
      <c r="B38" s="48" t="str">
        <f>IF('Res Tables'!B41="","",'Res Tables'!B41)</f>
        <v>BRC</v>
      </c>
      <c r="C38" s="48" t="str">
        <f>IF('Res Tables'!C41="","",'Res Tables'!C41)</f>
        <v>Environmental management and conservation</v>
      </c>
      <c r="D38" s="48" t="str">
        <f>IF('Res Tables'!D41="","",'Res Tables'!D41)</f>
        <v/>
      </c>
      <c r="E38" s="48" t="str">
        <f>IF('Res Tables'!E41="","",'Res Tables'!E41)</f>
        <v/>
      </c>
      <c r="F38" s="48" t="str">
        <f>IF('Res Tables'!F41="","",'Res Tables'!F41)</f>
        <v>Other Areas</v>
      </c>
      <c r="G38" s="48" t="str">
        <f>IF('Res Tables'!G41="","",'Res Tables'!G41)</f>
        <v/>
      </c>
      <c r="H38" s="86">
        <v>0</v>
      </c>
      <c r="I38" s="54" t="str">
        <f>IF('Res Tables'!O41="","",'Res Tables'!O41)</f>
        <v/>
      </c>
      <c r="J38" s="54" t="str">
        <f>IF('Res Tables'!P41="","",'Res Tables'!P41)</f>
        <v/>
      </c>
      <c r="K38" s="183" t="str">
        <f>IF('Res Tables'!Q41="","",'Res Tables'!Q41)</f>
        <v/>
      </c>
      <c r="L38" s="183" t="str">
        <f>IF('Res Tables'!R41="","",'Res Tables'!R41)</f>
        <v/>
      </c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</row>
    <row r="39" spans="1:24" x14ac:dyDescent="0.3">
      <c r="A39" s="222">
        <f>IF('Res Tables'!A42="","",'Res Tables'!A42)</f>
        <v>38</v>
      </c>
      <c r="B39" s="48" t="str">
        <f>IF('Res Tables'!B42="","",'Res Tables'!B42)</f>
        <v>BRC</v>
      </c>
      <c r="C39" s="48" t="str">
        <f>IF('Res Tables'!C42="","",'Res Tables'!C42)</f>
        <v>Environmental management and conservation</v>
      </c>
      <c r="D39" s="48" t="str">
        <f>IF('Res Tables'!D42="","",'Res Tables'!D42)</f>
        <v/>
      </c>
      <c r="E39" s="48" t="str">
        <f>IF('Res Tables'!E42="","",'Res Tables'!E42)</f>
        <v/>
      </c>
      <c r="F39" s="48" t="str">
        <f>IF('Res Tables'!F42="","",'Res Tables'!F42)</f>
        <v>Coastal</v>
      </c>
      <c r="G39" s="48" t="str">
        <f>IF('Res Tables'!G42="","",'Res Tables'!G42)</f>
        <v/>
      </c>
      <c r="H39" s="86">
        <v>0</v>
      </c>
      <c r="I39" s="54" t="str">
        <f>IF('Res Tables'!O42="","",'Res Tables'!O42)</f>
        <v/>
      </c>
      <c r="J39" s="54" t="str">
        <f>IF('Res Tables'!P42="","",'Res Tables'!P42)</f>
        <v/>
      </c>
      <c r="K39" s="183" t="str">
        <f>IF('Res Tables'!Q42="","",'Res Tables'!Q42)</f>
        <v/>
      </c>
      <c r="L39" s="183" t="str">
        <f>IF('Res Tables'!R42="","",'Res Tables'!R42)</f>
        <v/>
      </c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</row>
    <row r="40" spans="1:24" x14ac:dyDescent="0.3">
      <c r="A40" s="222">
        <f>IF('Res Tables'!A43="","",'Res Tables'!A43)</f>
        <v>39</v>
      </c>
      <c r="B40" s="48" t="str">
        <f>IF('Res Tables'!B43="","",'Res Tables'!B43)</f>
        <v>BRC</v>
      </c>
      <c r="C40" s="48" t="str">
        <f>IF('Res Tables'!C43="","",'Res Tables'!C43)</f>
        <v>High density residential</v>
      </c>
      <c r="D40" s="48" t="str">
        <f>IF('Res Tables'!D43="","",'Res Tables'!D43)</f>
        <v/>
      </c>
      <c r="E40" s="48" t="str">
        <f>IF('Res Tables'!E43="","",'Res Tables'!E43)</f>
        <v/>
      </c>
      <c r="F40" s="48" t="str">
        <f>IF('Res Tables'!F43="","",'Res Tables'!F43)</f>
        <v>Greater Bundaberg</v>
      </c>
      <c r="G40" s="48" t="str">
        <f>IF('Res Tables'!G43="","",'Res Tables'!G43)</f>
        <v/>
      </c>
      <c r="H40" s="86">
        <v>2000</v>
      </c>
      <c r="I40" s="54">
        <f>IF('Res Tables'!O43="","",'Res Tables'!O43)</f>
        <v>43.656686626746513</v>
      </c>
      <c r="J40" s="54">
        <f>IF('Res Tables'!P43="","",'Res Tables'!P43)</f>
        <v>54.570858283433139</v>
      </c>
      <c r="K40" s="183">
        <f>IF('Res Tables'!Q43="","",'Res Tables'!Q43)</f>
        <v>0</v>
      </c>
      <c r="L40" s="183">
        <f>IF('Res Tables'!R43="","",'Res Tables'!R43)</f>
        <v>0.99999999999999989</v>
      </c>
      <c r="M40" s="234">
        <f t="shared" si="2"/>
        <v>1.6080202910451649</v>
      </c>
      <c r="N40" s="234">
        <f t="shared" si="2"/>
        <v>1.6015513674560897</v>
      </c>
      <c r="O40" s="234">
        <f t="shared" si="2"/>
        <v>1.5827577577244298</v>
      </c>
      <c r="P40" s="234">
        <f t="shared" si="2"/>
        <v>1.5694620552187897</v>
      </c>
      <c r="Q40" s="234">
        <f t="shared" si="2"/>
        <v>1.5596011007942299</v>
      </c>
      <c r="R40" s="234">
        <f t="shared" si="2"/>
        <v>1.5534108987627098</v>
      </c>
      <c r="S40" s="234">
        <f t="shared" si="2"/>
        <v>1.5534108987627098</v>
      </c>
      <c r="T40" s="234">
        <f t="shared" si="2"/>
        <v>1.5534108987627064</v>
      </c>
      <c r="U40" s="234">
        <f t="shared" si="2"/>
        <v>1.5534108987627064</v>
      </c>
      <c r="V40" s="234">
        <f t="shared" si="2"/>
        <v>1.5534108987627064</v>
      </c>
      <c r="W40" s="234">
        <f t="shared" si="2"/>
        <v>1.5534108987627064</v>
      </c>
      <c r="X40" s="234">
        <f t="shared" si="2"/>
        <v>1.5534108987627064</v>
      </c>
    </row>
    <row r="41" spans="1:24" x14ac:dyDescent="0.3">
      <c r="A41" s="222">
        <f>IF('Res Tables'!A44="","",'Res Tables'!A44)</f>
        <v>40</v>
      </c>
      <c r="B41" s="48" t="str">
        <f>IF('Res Tables'!B44="","",'Res Tables'!B44)</f>
        <v>BRC</v>
      </c>
      <c r="C41" s="48" t="str">
        <f>IF('Res Tables'!C44="","",'Res Tables'!C44)</f>
        <v>High density residential</v>
      </c>
      <c r="D41" s="48" t="str">
        <f>IF('Res Tables'!D44="","",'Res Tables'!D44)</f>
        <v/>
      </c>
      <c r="E41" s="48" t="str">
        <f>IF('Res Tables'!E44="","",'Res Tables'!E44)</f>
        <v/>
      </c>
      <c r="F41" s="48" t="str">
        <f>IF('Res Tables'!F44="","",'Res Tables'!F44)</f>
        <v>Coastal</v>
      </c>
      <c r="G41" s="48" t="str">
        <f>IF('Res Tables'!G44="","",'Res Tables'!G44)</f>
        <v/>
      </c>
      <c r="H41" s="86">
        <v>2000</v>
      </c>
      <c r="I41" s="54">
        <f>IF('Res Tables'!O44="","",'Res Tables'!O44)</f>
        <v>75.663003663003664</v>
      </c>
      <c r="J41" s="54">
        <f>IF('Res Tables'!P44="","",'Res Tables'!P44)</f>
        <v>94.578754578754584</v>
      </c>
      <c r="K41" s="183">
        <f>IF('Res Tables'!Q44="","",'Res Tables'!Q44)</f>
        <v>0</v>
      </c>
      <c r="L41" s="183">
        <f>IF('Res Tables'!R44="","",'Res Tables'!R44)</f>
        <v>1</v>
      </c>
      <c r="M41" s="234">
        <f t="shared" si="2"/>
        <v>1.6080202910451651</v>
      </c>
      <c r="N41" s="234">
        <f t="shared" si="2"/>
        <v>1.6015513674560899</v>
      </c>
      <c r="O41" s="234">
        <f t="shared" si="2"/>
        <v>1.5827577577244301</v>
      </c>
      <c r="P41" s="234">
        <f t="shared" si="2"/>
        <v>1.5694620552187899</v>
      </c>
      <c r="Q41" s="234">
        <f t="shared" si="2"/>
        <v>1.5596011007942301</v>
      </c>
      <c r="R41" s="234">
        <f t="shared" si="2"/>
        <v>1.55341089876271</v>
      </c>
      <c r="S41" s="234">
        <f t="shared" si="2"/>
        <v>1.55341089876271</v>
      </c>
      <c r="T41" s="234">
        <f t="shared" si="2"/>
        <v>1.5534108987627067</v>
      </c>
      <c r="U41" s="234">
        <f t="shared" si="2"/>
        <v>1.5534108987627067</v>
      </c>
      <c r="V41" s="234">
        <f t="shared" si="2"/>
        <v>1.5534108987627067</v>
      </c>
      <c r="W41" s="234">
        <f t="shared" si="2"/>
        <v>1.5534108987627067</v>
      </c>
      <c r="X41" s="234">
        <f t="shared" si="2"/>
        <v>1.5534108987627067</v>
      </c>
    </row>
    <row r="42" spans="1:24" x14ac:dyDescent="0.3">
      <c r="A42" s="222">
        <f>IF('Res Tables'!A45="","",'Res Tables'!A45)</f>
        <v>41</v>
      </c>
      <c r="B42" s="48" t="str">
        <f>IF('Res Tables'!B45="","",'Res Tables'!B45)</f>
        <v>BRC</v>
      </c>
      <c r="C42" s="48" t="str">
        <f>IF('Res Tables'!C45="","",'Res Tables'!C45)</f>
        <v>High impact industry</v>
      </c>
      <c r="D42" s="48" t="str">
        <f>IF('Res Tables'!D45="","",'Res Tables'!D45)</f>
        <v/>
      </c>
      <c r="E42" s="48" t="str">
        <f>IF('Res Tables'!E45="","",'Res Tables'!E45)</f>
        <v/>
      </c>
      <c r="F42" s="48" t="str">
        <f>IF('Res Tables'!F45="","",'Res Tables'!F45)</f>
        <v>Greater Bundaberg</v>
      </c>
      <c r="G42" s="48" t="str">
        <f>IF('Res Tables'!G45="","",'Res Tables'!G45)</f>
        <v/>
      </c>
      <c r="H42" s="86">
        <v>0</v>
      </c>
      <c r="I42" s="54" t="str">
        <f>IF('Res Tables'!O45="","",'Res Tables'!O45)</f>
        <v/>
      </c>
      <c r="J42" s="54" t="str">
        <f>IF('Res Tables'!P45="","",'Res Tables'!P45)</f>
        <v/>
      </c>
      <c r="K42" s="183" t="str">
        <f>IF('Res Tables'!Q45="","",'Res Tables'!Q45)</f>
        <v/>
      </c>
      <c r="L42" s="183" t="str">
        <f>IF('Res Tables'!R45="","",'Res Tables'!R45)</f>
        <v/>
      </c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</row>
    <row r="43" spans="1:24" x14ac:dyDescent="0.3">
      <c r="A43" s="222">
        <f>IF('Res Tables'!A46="","",'Res Tables'!A46)</f>
        <v>42</v>
      </c>
      <c r="B43" s="48" t="str">
        <f>IF('Res Tables'!B46="","",'Res Tables'!B46)</f>
        <v>BRC</v>
      </c>
      <c r="C43" s="48" t="str">
        <f>IF('Res Tables'!C46="","",'Res Tables'!C46)</f>
        <v>High impact industry</v>
      </c>
      <c r="D43" s="48" t="str">
        <f>IF('Res Tables'!D46="","",'Res Tables'!D46)</f>
        <v/>
      </c>
      <c r="E43" s="48" t="str">
        <f>IF('Res Tables'!E46="","",'Res Tables'!E46)</f>
        <v/>
      </c>
      <c r="F43" s="48" t="str">
        <f>IF('Res Tables'!F46="","",'Res Tables'!F46)</f>
        <v>Other Areas</v>
      </c>
      <c r="G43" s="48" t="str">
        <f>IF('Res Tables'!G46="","",'Res Tables'!G46)</f>
        <v/>
      </c>
      <c r="H43" s="86">
        <v>0</v>
      </c>
      <c r="I43" s="54" t="str">
        <f>IF('Res Tables'!O46="","",'Res Tables'!O46)</f>
        <v/>
      </c>
      <c r="J43" s="54" t="str">
        <f>IF('Res Tables'!P46="","",'Res Tables'!P46)</f>
        <v/>
      </c>
      <c r="K43" s="183" t="str">
        <f>IF('Res Tables'!Q46="","",'Res Tables'!Q46)</f>
        <v/>
      </c>
      <c r="L43" s="183" t="str">
        <f>IF('Res Tables'!R46="","",'Res Tables'!R46)</f>
        <v/>
      </c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</row>
    <row r="44" spans="1:24" x14ac:dyDescent="0.3">
      <c r="A44" s="222">
        <f>IF('Res Tables'!A47="","",'Res Tables'!A47)</f>
        <v>43</v>
      </c>
      <c r="B44" s="48" t="str">
        <f>IF('Res Tables'!B47="","",'Res Tables'!B47)</f>
        <v>BRC</v>
      </c>
      <c r="C44" s="48" t="str">
        <f>IF('Res Tables'!C47="","",'Res Tables'!C47)</f>
        <v>High impact industry</v>
      </c>
      <c r="D44" s="48" t="str">
        <f>IF('Res Tables'!D47="","",'Res Tables'!D47)</f>
        <v/>
      </c>
      <c r="E44" s="48" t="str">
        <f>IF('Res Tables'!E47="","",'Res Tables'!E47)</f>
        <v/>
      </c>
      <c r="F44" s="48" t="str">
        <f>IF('Res Tables'!F47="","",'Res Tables'!F47)</f>
        <v>Coastal</v>
      </c>
      <c r="G44" s="48" t="str">
        <f>IF('Res Tables'!G47="","",'Res Tables'!G47)</f>
        <v/>
      </c>
      <c r="H44" s="86">
        <v>0</v>
      </c>
      <c r="I44" s="54" t="str">
        <f>IF('Res Tables'!O47="","",'Res Tables'!O47)</f>
        <v/>
      </c>
      <c r="J44" s="54" t="str">
        <f>IF('Res Tables'!P47="","",'Res Tables'!P47)</f>
        <v/>
      </c>
      <c r="K44" s="183" t="str">
        <f>IF('Res Tables'!Q47="","",'Res Tables'!Q47)</f>
        <v/>
      </c>
      <c r="L44" s="183" t="str">
        <f>IF('Res Tables'!R47="","",'Res Tables'!R47)</f>
        <v/>
      </c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</row>
    <row r="45" spans="1:24" x14ac:dyDescent="0.3">
      <c r="A45" s="222">
        <f>IF('Res Tables'!A48="","",'Res Tables'!A48)</f>
        <v>44</v>
      </c>
      <c r="B45" s="48" t="str">
        <f>IF('Res Tables'!B48="","",'Res Tables'!B48)</f>
        <v>BRC</v>
      </c>
      <c r="C45" s="48" t="str">
        <f>IF('Res Tables'!C48="","",'Res Tables'!C48)</f>
        <v>Industry</v>
      </c>
      <c r="D45" s="48" t="str">
        <f>IF('Res Tables'!D48="","",'Res Tables'!D48)</f>
        <v/>
      </c>
      <c r="E45" s="48" t="str">
        <f>IF('Res Tables'!E48="","",'Res Tables'!E48)</f>
        <v/>
      </c>
      <c r="F45" s="48" t="str">
        <f>IF('Res Tables'!F48="","",'Res Tables'!F48)</f>
        <v>Other Areas</v>
      </c>
      <c r="G45" s="48" t="str">
        <f>IF('Res Tables'!G48="","",'Res Tables'!G48)</f>
        <v/>
      </c>
      <c r="H45" s="86">
        <v>0</v>
      </c>
      <c r="I45" s="54" t="str">
        <f>IF('Res Tables'!O48="","",'Res Tables'!O48)</f>
        <v/>
      </c>
      <c r="J45" s="54" t="str">
        <f>IF('Res Tables'!P48="","",'Res Tables'!P48)</f>
        <v/>
      </c>
      <c r="K45" s="183" t="str">
        <f>IF('Res Tables'!Q48="","",'Res Tables'!Q48)</f>
        <v/>
      </c>
      <c r="L45" s="183" t="str">
        <f>IF('Res Tables'!R48="","",'Res Tables'!R48)</f>
        <v/>
      </c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</row>
    <row r="46" spans="1:24" x14ac:dyDescent="0.3">
      <c r="A46" s="222">
        <f>IF('Res Tables'!A49="","",'Res Tables'!A49)</f>
        <v>45</v>
      </c>
      <c r="B46" s="48" t="str">
        <f>IF('Res Tables'!B49="","",'Res Tables'!B49)</f>
        <v>BRC</v>
      </c>
      <c r="C46" s="48" t="str">
        <f>IF('Res Tables'!C49="","",'Res Tables'!C49)</f>
        <v>Industry</v>
      </c>
      <c r="D46" s="48" t="str">
        <f>IF('Res Tables'!D49="","",'Res Tables'!D49)</f>
        <v/>
      </c>
      <c r="E46" s="48" t="str">
        <f>IF('Res Tables'!E49="","",'Res Tables'!E49)</f>
        <v/>
      </c>
      <c r="F46" s="48" t="str">
        <f>IF('Res Tables'!F49="","",'Res Tables'!F49)</f>
        <v>Greater Bundaberg</v>
      </c>
      <c r="G46" s="48" t="str">
        <f>IF('Res Tables'!G49="","",'Res Tables'!G49)</f>
        <v/>
      </c>
      <c r="H46" s="86">
        <v>0</v>
      </c>
      <c r="I46" s="54" t="str">
        <f>IF('Res Tables'!O49="","",'Res Tables'!O49)</f>
        <v/>
      </c>
      <c r="J46" s="54" t="str">
        <f>IF('Res Tables'!P49="","",'Res Tables'!P49)</f>
        <v/>
      </c>
      <c r="K46" s="183" t="str">
        <f>IF('Res Tables'!Q49="","",'Res Tables'!Q49)</f>
        <v/>
      </c>
      <c r="L46" s="183" t="str">
        <f>IF('Res Tables'!R49="","",'Res Tables'!R49)</f>
        <v/>
      </c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</row>
    <row r="47" spans="1:24" x14ac:dyDescent="0.3">
      <c r="A47" s="222">
        <f>IF('Res Tables'!A50="","",'Res Tables'!A50)</f>
        <v>46</v>
      </c>
      <c r="B47" s="48" t="str">
        <f>IF('Res Tables'!B50="","",'Res Tables'!B50)</f>
        <v>BRC</v>
      </c>
      <c r="C47" s="48" t="str">
        <f>IF('Res Tables'!C50="","",'Res Tables'!C50)</f>
        <v>Limited development (constrained land)</v>
      </c>
      <c r="D47" s="48" t="str">
        <f>IF('Res Tables'!D50="","",'Res Tables'!D50)</f>
        <v/>
      </c>
      <c r="E47" s="48" t="str">
        <f>IF('Res Tables'!E50="","",'Res Tables'!E50)</f>
        <v/>
      </c>
      <c r="F47" s="48" t="str">
        <f>IF('Res Tables'!F50="","",'Res Tables'!F50)</f>
        <v>Greater Bundaberg</v>
      </c>
      <c r="G47" s="48" t="str">
        <f>IF('Res Tables'!G50="","",'Res Tables'!G50)</f>
        <v/>
      </c>
      <c r="H47" s="86">
        <v>2700</v>
      </c>
      <c r="I47" s="54">
        <f>IF('Res Tables'!O50="","",'Res Tables'!O50)</f>
        <v>10.450793650793651</v>
      </c>
      <c r="J47" s="54">
        <f>IF('Res Tables'!P50="","",'Res Tables'!P50)</f>
        <v>14.174603174603174</v>
      </c>
      <c r="K47" s="183">
        <f>IF('Res Tables'!Q50="","",'Res Tables'!Q50)</f>
        <v>0.59538274605103281</v>
      </c>
      <c r="L47" s="183">
        <f>IF('Res Tables'!R50="","",'Res Tables'!R50)</f>
        <v>0.40461725394896719</v>
      </c>
      <c r="M47" s="234">
        <f t="shared" ref="M47:X63" si="3">($K47*M$116)+($L47*M$117)</f>
        <v>2.1677988929865948</v>
      </c>
      <c r="N47" s="234">
        <f t="shared" si="3"/>
        <v>2.1590780295290228</v>
      </c>
      <c r="O47" s="234">
        <f t="shared" si="3"/>
        <v>2.1337420517441736</v>
      </c>
      <c r="P47" s="234">
        <f t="shared" si="3"/>
        <v>2.1158178941115109</v>
      </c>
      <c r="Q47" s="234">
        <f t="shared" si="3"/>
        <v>2.1025241774809444</v>
      </c>
      <c r="R47" s="234">
        <f t="shared" si="3"/>
        <v>2.094179063189773</v>
      </c>
      <c r="S47" s="234">
        <f t="shared" si="3"/>
        <v>2.094179063189773</v>
      </c>
      <c r="T47" s="234">
        <f t="shared" si="3"/>
        <v>2.0941790631897734</v>
      </c>
      <c r="U47" s="234">
        <f t="shared" si="3"/>
        <v>2.0941790631897734</v>
      </c>
      <c r="V47" s="234">
        <f t="shared" si="3"/>
        <v>2.0941790631897734</v>
      </c>
      <c r="W47" s="234">
        <f t="shared" si="3"/>
        <v>2.0941790631897734</v>
      </c>
      <c r="X47" s="234">
        <f t="shared" si="3"/>
        <v>2.0941790631897734</v>
      </c>
    </row>
    <row r="48" spans="1:24" x14ac:dyDescent="0.3">
      <c r="A48" s="222">
        <f>IF('Res Tables'!A51="","",'Res Tables'!A51)</f>
        <v>47</v>
      </c>
      <c r="B48" s="48" t="str">
        <f>IF('Res Tables'!B51="","",'Res Tables'!B51)</f>
        <v>BRC</v>
      </c>
      <c r="C48" s="48" t="str">
        <f>IF('Res Tables'!C51="","",'Res Tables'!C51)</f>
        <v>Limited development (constrained land)</v>
      </c>
      <c r="D48" s="48" t="str">
        <f>IF('Res Tables'!D51="","",'Res Tables'!D51)</f>
        <v/>
      </c>
      <c r="E48" s="48" t="str">
        <f>IF('Res Tables'!E51="","",'Res Tables'!E51)</f>
        <v/>
      </c>
      <c r="F48" s="48" t="str">
        <f>IF('Res Tables'!F51="","",'Res Tables'!F51)</f>
        <v>Greater Bundaberg</v>
      </c>
      <c r="G48" s="48" t="str">
        <f>IF('Res Tables'!G51="","",'Res Tables'!G51)</f>
        <v>Bundaberg North</v>
      </c>
      <c r="H48" s="86">
        <v>0</v>
      </c>
      <c r="I48" s="54">
        <f>IF('Res Tables'!O51="","",'Res Tables'!O51)</f>
        <v>0</v>
      </c>
      <c r="J48" s="54">
        <f>IF('Res Tables'!P51="","",'Res Tables'!P51)</f>
        <v>0</v>
      </c>
      <c r="K48" s="183">
        <f>IF('Res Tables'!Q51="","",'Res Tables'!Q51)</f>
        <v>1</v>
      </c>
      <c r="L48" s="183">
        <f>IF('Res Tables'!R51="","",'Res Tables'!R51)</f>
        <v>0</v>
      </c>
      <c r="M48" s="234">
        <f t="shared" si="3"/>
        <v>2.5482198612447502</v>
      </c>
      <c r="N48" s="234">
        <f t="shared" si="3"/>
        <v>2.53796859783573</v>
      </c>
      <c r="O48" s="234">
        <f t="shared" si="3"/>
        <v>2.5081864801290199</v>
      </c>
      <c r="P48" s="234">
        <f t="shared" si="3"/>
        <v>2.4871168621753399</v>
      </c>
      <c r="Q48" s="234">
        <f t="shared" si="3"/>
        <v>2.4714902683721198</v>
      </c>
      <c r="R48" s="234">
        <f t="shared" si="3"/>
        <v>2.4616806933004098</v>
      </c>
      <c r="S48" s="234">
        <f t="shared" si="3"/>
        <v>2.4616806933004098</v>
      </c>
      <c r="T48" s="234">
        <f t="shared" si="3"/>
        <v>2.4616806933004129</v>
      </c>
      <c r="U48" s="234">
        <f t="shared" si="3"/>
        <v>2.4616806933004129</v>
      </c>
      <c r="V48" s="234">
        <f t="shared" si="3"/>
        <v>2.4616806933004129</v>
      </c>
      <c r="W48" s="234">
        <f t="shared" si="3"/>
        <v>2.4616806933004129</v>
      </c>
      <c r="X48" s="234">
        <f t="shared" si="3"/>
        <v>2.4616806933004129</v>
      </c>
    </row>
    <row r="49" spans="1:24" x14ac:dyDescent="0.3">
      <c r="A49" s="222">
        <f>IF('Res Tables'!A52="","",'Res Tables'!A52)</f>
        <v>48</v>
      </c>
      <c r="B49" s="48" t="str">
        <f>IF('Res Tables'!B52="","",'Res Tables'!B52)</f>
        <v>BRC</v>
      </c>
      <c r="C49" s="48" t="str">
        <f>IF('Res Tables'!C52="","",'Res Tables'!C52)</f>
        <v>Limited development (constrained land)</v>
      </c>
      <c r="D49" s="48" t="str">
        <f>IF('Res Tables'!D52="","",'Res Tables'!D52)</f>
        <v/>
      </c>
      <c r="E49" s="48" t="str">
        <f>IF('Res Tables'!E52="","",'Res Tables'!E52)</f>
        <v>LDZ1 - Limited Residential Precinct</v>
      </c>
      <c r="F49" s="48" t="str">
        <f>IF('Res Tables'!F52="","",'Res Tables'!F52)</f>
        <v>Greater Bundaberg</v>
      </c>
      <c r="G49" s="48" t="str">
        <f>IF('Res Tables'!G52="","",'Res Tables'!G52)</f>
        <v/>
      </c>
      <c r="H49" s="86">
        <v>0</v>
      </c>
      <c r="I49" s="54">
        <f>IF('Res Tables'!O52="","",'Res Tables'!O52)</f>
        <v>0</v>
      </c>
      <c r="J49" s="54">
        <f>IF('Res Tables'!P52="","",'Res Tables'!P52)</f>
        <v>0</v>
      </c>
      <c r="K49" s="183">
        <f>IF('Res Tables'!Q52="","",'Res Tables'!Q52)</f>
        <v>1</v>
      </c>
      <c r="L49" s="183">
        <f>IF('Res Tables'!R52="","",'Res Tables'!R52)</f>
        <v>0</v>
      </c>
      <c r="M49" s="234">
        <f t="shared" si="3"/>
        <v>2.5482198612447502</v>
      </c>
      <c r="N49" s="234">
        <f t="shared" si="3"/>
        <v>2.53796859783573</v>
      </c>
      <c r="O49" s="234">
        <f t="shared" si="3"/>
        <v>2.5081864801290199</v>
      </c>
      <c r="P49" s="234">
        <f t="shared" si="3"/>
        <v>2.4871168621753399</v>
      </c>
      <c r="Q49" s="234">
        <f t="shared" si="3"/>
        <v>2.4714902683721198</v>
      </c>
      <c r="R49" s="234">
        <f t="shared" si="3"/>
        <v>2.4616806933004098</v>
      </c>
      <c r="S49" s="234">
        <f t="shared" si="3"/>
        <v>2.4616806933004098</v>
      </c>
      <c r="T49" s="234">
        <f t="shared" si="3"/>
        <v>2.4616806933004129</v>
      </c>
      <c r="U49" s="234">
        <f t="shared" si="3"/>
        <v>2.4616806933004129</v>
      </c>
      <c r="V49" s="234">
        <f t="shared" si="3"/>
        <v>2.4616806933004129</v>
      </c>
      <c r="W49" s="234">
        <f t="shared" si="3"/>
        <v>2.4616806933004129</v>
      </c>
      <c r="X49" s="234">
        <f t="shared" si="3"/>
        <v>2.4616806933004129</v>
      </c>
    </row>
    <row r="50" spans="1:24" x14ac:dyDescent="0.3">
      <c r="A50" s="222">
        <f>IF('Res Tables'!A53="","",'Res Tables'!A53)</f>
        <v>49</v>
      </c>
      <c r="B50" s="48" t="str">
        <f>IF('Res Tables'!B53="","",'Res Tables'!B53)</f>
        <v>BRC</v>
      </c>
      <c r="C50" s="48" t="str">
        <f>IF('Res Tables'!C53="","",'Res Tables'!C53)</f>
        <v>Limited development (constrained land)</v>
      </c>
      <c r="D50" s="48" t="str">
        <f>IF('Res Tables'!D53="","",'Res Tables'!D53)</f>
        <v/>
      </c>
      <c r="E50" s="48" t="str">
        <f>IF('Res Tables'!E53="","",'Res Tables'!E53)</f>
        <v/>
      </c>
      <c r="F50" s="48" t="str">
        <f>IF('Res Tables'!F53="","",'Res Tables'!F53)</f>
        <v>Other Areas</v>
      </c>
      <c r="G50" s="48" t="str">
        <f>IF('Res Tables'!G53="","",'Res Tables'!G53)</f>
        <v/>
      </c>
      <c r="H50" s="86">
        <v>3000</v>
      </c>
      <c r="I50" s="54">
        <f>IF('Res Tables'!O53="","",'Res Tables'!O53)</f>
        <v>8.15</v>
      </c>
      <c r="J50" s="54">
        <f>IF('Res Tables'!P53="","",'Res Tables'!P53)</f>
        <v>11.5</v>
      </c>
      <c r="K50" s="183">
        <f>IF('Res Tables'!Q53="","",'Res Tables'!Q53)</f>
        <v>0.90184049079754602</v>
      </c>
      <c r="L50" s="183">
        <f>IF('Res Tables'!R53="","",'Res Tables'!R53)</f>
        <v>9.815950920245399E-2</v>
      </c>
      <c r="M50" s="234">
        <f t="shared" si="3"/>
        <v>2.4559303328816005</v>
      </c>
      <c r="N50" s="234">
        <f t="shared" si="3"/>
        <v>2.4460503420929434</v>
      </c>
      <c r="O50" s="234">
        <f t="shared" si="3"/>
        <v>2.4173468509359317</v>
      </c>
      <c r="P50" s="234">
        <f t="shared" si="3"/>
        <v>2.3970403167072125</v>
      </c>
      <c r="Q50" s="234">
        <f t="shared" si="3"/>
        <v>2.3819796752356401</v>
      </c>
      <c r="R50" s="234">
        <f t="shared" si="3"/>
        <v>2.3725253760451754</v>
      </c>
      <c r="S50" s="234">
        <f t="shared" si="3"/>
        <v>2.3725253760451754</v>
      </c>
      <c r="T50" s="234">
        <f t="shared" si="3"/>
        <v>2.3725253760451781</v>
      </c>
      <c r="U50" s="234">
        <f t="shared" si="3"/>
        <v>2.3725253760451781</v>
      </c>
      <c r="V50" s="234">
        <f t="shared" si="3"/>
        <v>2.3725253760451781</v>
      </c>
      <c r="W50" s="234">
        <f t="shared" si="3"/>
        <v>2.3725253760451781</v>
      </c>
      <c r="X50" s="234">
        <f t="shared" si="3"/>
        <v>2.3725253760451781</v>
      </c>
    </row>
    <row r="51" spans="1:24" x14ac:dyDescent="0.3">
      <c r="A51" s="222">
        <f>IF('Res Tables'!A54="","",'Res Tables'!A54)</f>
        <v>50</v>
      </c>
      <c r="B51" s="48" t="str">
        <f>IF('Res Tables'!B54="","",'Res Tables'!B54)</f>
        <v>BRC</v>
      </c>
      <c r="C51" s="48" t="str">
        <f>IF('Res Tables'!C54="","",'Res Tables'!C54)</f>
        <v>Limited development (constrained land)</v>
      </c>
      <c r="D51" s="48" t="str">
        <f>IF('Res Tables'!D54="","",'Res Tables'!D54)</f>
        <v/>
      </c>
      <c r="E51" s="48" t="str">
        <f>IF('Res Tables'!E54="","",'Res Tables'!E54)</f>
        <v/>
      </c>
      <c r="F51" s="48" t="str">
        <f>IF('Res Tables'!F54="","",'Res Tables'!F54)</f>
        <v>Coastal</v>
      </c>
      <c r="G51" s="48" t="str">
        <f>IF('Res Tables'!G54="","",'Res Tables'!G54)</f>
        <v/>
      </c>
      <c r="H51" s="86">
        <v>2550</v>
      </c>
      <c r="I51" s="54">
        <f>IF('Res Tables'!O54="","",'Res Tables'!O54)</f>
        <v>10.269281045751633</v>
      </c>
      <c r="J51" s="54">
        <f>IF('Res Tables'!P54="","",'Res Tables'!P54)</f>
        <v>14.130718954248367</v>
      </c>
      <c r="K51" s="183">
        <f>IF('Res Tables'!Q54="","",'Res Tables'!Q54)</f>
        <v>0.23862529567274243</v>
      </c>
      <c r="L51" s="183">
        <f>IF('Res Tables'!R54="","",'Res Tables'!R54)</f>
        <v>0.76137470432725762</v>
      </c>
      <c r="M51" s="234">
        <f t="shared" si="3"/>
        <v>1.8323756914754266</v>
      </c>
      <c r="N51" s="234">
        <f t="shared" si="3"/>
        <v>1.8250042059284823</v>
      </c>
      <c r="O51" s="234">
        <f t="shared" si="3"/>
        <v>1.8035884602322736</v>
      </c>
      <c r="P51" s="234">
        <f t="shared" si="3"/>
        <v>1.7884377048543101</v>
      </c>
      <c r="Q51" s="234">
        <f t="shared" si="3"/>
        <v>1.777200923028275</v>
      </c>
      <c r="R51" s="234">
        <f t="shared" si="3"/>
        <v>1.7701470470348897</v>
      </c>
      <c r="S51" s="234">
        <f t="shared" si="3"/>
        <v>1.7701470470348897</v>
      </c>
      <c r="T51" s="234">
        <f t="shared" si="3"/>
        <v>1.7701470470348879</v>
      </c>
      <c r="U51" s="234">
        <f t="shared" si="3"/>
        <v>1.7701470470348879</v>
      </c>
      <c r="V51" s="234">
        <f t="shared" si="3"/>
        <v>1.7701470470348879</v>
      </c>
      <c r="W51" s="234">
        <f t="shared" si="3"/>
        <v>1.7701470470348879</v>
      </c>
      <c r="X51" s="234">
        <f t="shared" si="3"/>
        <v>1.7701470470348879</v>
      </c>
    </row>
    <row r="52" spans="1:24" x14ac:dyDescent="0.3">
      <c r="A52" s="222">
        <f>IF('Res Tables'!A55="","",'Res Tables'!A55)</f>
        <v>51</v>
      </c>
      <c r="B52" s="48" t="str">
        <f>IF('Res Tables'!B55="","",'Res Tables'!B55)</f>
        <v>BRC</v>
      </c>
      <c r="C52" s="48" t="str">
        <f>IF('Res Tables'!C55="","",'Res Tables'!C55)</f>
        <v>Limited development (constrained land)</v>
      </c>
      <c r="D52" s="48" t="str">
        <f>IF('Res Tables'!D55="","",'Res Tables'!D55)</f>
        <v>Central Coast UDA</v>
      </c>
      <c r="E52" s="48" t="str">
        <f>IF('Res Tables'!E55="","",'Res Tables'!E55)</f>
        <v>Neighbourhood Centre</v>
      </c>
      <c r="F52" s="48" t="str">
        <f>IF('Res Tables'!F55="","",'Res Tables'!F55)</f>
        <v>Coastal</v>
      </c>
      <c r="G52" s="48" t="str">
        <f>IF('Res Tables'!G55="","",'Res Tables'!G55)</f>
        <v/>
      </c>
      <c r="H52" s="86">
        <v>0</v>
      </c>
      <c r="I52" s="54">
        <f>IF('Res Tables'!O55="","",'Res Tables'!O55)</f>
        <v>0</v>
      </c>
      <c r="J52" s="54">
        <f>IF('Res Tables'!P55="","",'Res Tables'!P55)</f>
        <v>0</v>
      </c>
      <c r="K52" s="183">
        <f>IF('Res Tables'!Q55="","",'Res Tables'!Q55)</f>
        <v>0</v>
      </c>
      <c r="L52" s="183">
        <f>IF('Res Tables'!R55="","",'Res Tables'!R55)</f>
        <v>1</v>
      </c>
      <c r="M52" s="234">
        <f t="shared" si="3"/>
        <v>1.6080202910451651</v>
      </c>
      <c r="N52" s="234">
        <f t="shared" si="3"/>
        <v>1.6015513674560899</v>
      </c>
      <c r="O52" s="234">
        <f t="shared" si="3"/>
        <v>1.5827577577244301</v>
      </c>
      <c r="P52" s="234">
        <f t="shared" si="3"/>
        <v>1.5694620552187899</v>
      </c>
      <c r="Q52" s="234">
        <f t="shared" si="3"/>
        <v>1.5596011007942301</v>
      </c>
      <c r="R52" s="234">
        <f t="shared" si="3"/>
        <v>1.55341089876271</v>
      </c>
      <c r="S52" s="234">
        <f t="shared" si="3"/>
        <v>1.55341089876271</v>
      </c>
      <c r="T52" s="234">
        <f t="shared" si="3"/>
        <v>1.5534108987627067</v>
      </c>
      <c r="U52" s="234">
        <f t="shared" si="3"/>
        <v>1.5534108987627067</v>
      </c>
      <c r="V52" s="234">
        <f t="shared" si="3"/>
        <v>1.5534108987627067</v>
      </c>
      <c r="W52" s="234">
        <f t="shared" si="3"/>
        <v>1.5534108987627067</v>
      </c>
      <c r="X52" s="234">
        <f t="shared" si="3"/>
        <v>1.5534108987627067</v>
      </c>
    </row>
    <row r="53" spans="1:24" x14ac:dyDescent="0.3">
      <c r="A53" s="222">
        <f>IF('Res Tables'!A56="","",'Res Tables'!A56)</f>
        <v>52</v>
      </c>
      <c r="B53" s="48" t="str">
        <f>IF('Res Tables'!B56="","",'Res Tables'!B56)</f>
        <v>BRC</v>
      </c>
      <c r="C53" s="48" t="str">
        <f>IF('Res Tables'!C56="","",'Res Tables'!C56)</f>
        <v>Limited development (constrained land)</v>
      </c>
      <c r="D53" s="48" t="str">
        <f>IF('Res Tables'!D56="","",'Res Tables'!D56)</f>
        <v>Central Coast UDA</v>
      </c>
      <c r="E53" s="48" t="str">
        <f>IF('Res Tables'!E56="","",'Res Tables'!E56)</f>
        <v>Low Density Residential</v>
      </c>
      <c r="F53" s="48" t="str">
        <f>IF('Res Tables'!F56="","",'Res Tables'!F56)</f>
        <v>Coastal</v>
      </c>
      <c r="G53" s="48" t="str">
        <f>IF('Res Tables'!G56="","",'Res Tables'!G56)</f>
        <v/>
      </c>
      <c r="H53" s="86">
        <v>2550</v>
      </c>
      <c r="I53" s="54">
        <f>IF('Res Tables'!O56="","",'Res Tables'!O56)</f>
        <v>10.269281045751633</v>
      </c>
      <c r="J53" s="54">
        <f>IF('Res Tables'!P56="","",'Res Tables'!P56)</f>
        <v>14.130718954248367</v>
      </c>
      <c r="K53" s="183">
        <f>IF('Res Tables'!Q56="","",'Res Tables'!Q56)</f>
        <v>0.70570264765784108</v>
      </c>
      <c r="L53" s="183">
        <f>IF('Res Tables'!R56="","",'Res Tables'!R56)</f>
        <v>0.29429735234215892</v>
      </c>
      <c r="M53" s="234">
        <f t="shared" si="3"/>
        <v>2.2715216170617767</v>
      </c>
      <c r="N53" s="234">
        <f t="shared" si="3"/>
        <v>2.2623834862474244</v>
      </c>
      <c r="O53" s="234">
        <f t="shared" si="3"/>
        <v>2.2358352573439624</v>
      </c>
      <c r="P53" s="234">
        <f t="shared" si="3"/>
        <v>2.2170534821239722</v>
      </c>
      <c r="Q53" s="234">
        <f t="shared" si="3"/>
        <v>2.2031237007244515</v>
      </c>
      <c r="R53" s="234">
        <f t="shared" si="3"/>
        <v>2.1943792975556082</v>
      </c>
      <c r="S53" s="234">
        <f t="shared" si="3"/>
        <v>2.1943792975556082</v>
      </c>
      <c r="T53" s="234">
        <f t="shared" si="3"/>
        <v>2.1943792975556091</v>
      </c>
      <c r="U53" s="234">
        <f t="shared" si="3"/>
        <v>2.1943792975556091</v>
      </c>
      <c r="V53" s="234">
        <f t="shared" si="3"/>
        <v>2.1943792975556091</v>
      </c>
      <c r="W53" s="234">
        <f t="shared" si="3"/>
        <v>2.1943792975556091</v>
      </c>
      <c r="X53" s="234">
        <f t="shared" si="3"/>
        <v>2.1943792975556091</v>
      </c>
    </row>
    <row r="54" spans="1:24" x14ac:dyDescent="0.3">
      <c r="A54" s="222">
        <f>IF('Res Tables'!A57="","",'Res Tables'!A57)</f>
        <v>53</v>
      </c>
      <c r="B54" s="48" t="str">
        <f>IF('Res Tables'!B57="","",'Res Tables'!B57)</f>
        <v>BRC</v>
      </c>
      <c r="C54" s="48" t="str">
        <f>IF('Res Tables'!C57="","",'Res Tables'!C57)</f>
        <v>Limited development (constrained land)</v>
      </c>
      <c r="D54" s="48" t="str">
        <f>IF('Res Tables'!D57="","",'Res Tables'!D57)</f>
        <v>Central Coast UDA</v>
      </c>
      <c r="E54" s="48" t="str">
        <f>IF('Res Tables'!E57="","",'Res Tables'!E57)</f>
        <v>Medium Density Residential</v>
      </c>
      <c r="F54" s="48" t="str">
        <f>IF('Res Tables'!F57="","",'Res Tables'!F57)</f>
        <v>Coastal</v>
      </c>
      <c r="G54" s="48" t="str">
        <f>IF('Res Tables'!G57="","",'Res Tables'!G57)</f>
        <v/>
      </c>
      <c r="H54" s="86">
        <v>2000</v>
      </c>
      <c r="I54" s="54">
        <f>IF('Res Tables'!O57="","",'Res Tables'!O57)</f>
        <v>22.815873015873017</v>
      </c>
      <c r="J54" s="54">
        <f>IF('Res Tables'!P57="","",'Res Tables'!P57)</f>
        <v>29.492063492063494</v>
      </c>
      <c r="K54" s="183">
        <f>IF('Res Tables'!Q57="","",'Res Tables'!Q57)</f>
        <v>0.23862529567274243</v>
      </c>
      <c r="L54" s="183">
        <f>IF('Res Tables'!R57="","",'Res Tables'!R57)</f>
        <v>0.76137470432725762</v>
      </c>
      <c r="M54" s="234">
        <f t="shared" si="3"/>
        <v>1.8323756914754266</v>
      </c>
      <c r="N54" s="234">
        <f t="shared" si="3"/>
        <v>1.8250042059284823</v>
      </c>
      <c r="O54" s="234">
        <f t="shared" si="3"/>
        <v>1.8035884602322736</v>
      </c>
      <c r="P54" s="234">
        <f t="shared" si="3"/>
        <v>1.7884377048543101</v>
      </c>
      <c r="Q54" s="234">
        <f t="shared" si="3"/>
        <v>1.777200923028275</v>
      </c>
      <c r="R54" s="234">
        <f t="shared" si="3"/>
        <v>1.7701470470348897</v>
      </c>
      <c r="S54" s="234">
        <f t="shared" si="3"/>
        <v>1.7701470470348897</v>
      </c>
      <c r="T54" s="234">
        <f t="shared" si="3"/>
        <v>1.7701470470348879</v>
      </c>
      <c r="U54" s="234">
        <f t="shared" si="3"/>
        <v>1.7701470470348879</v>
      </c>
      <c r="V54" s="234">
        <f t="shared" si="3"/>
        <v>1.7701470470348879</v>
      </c>
      <c r="W54" s="234">
        <f t="shared" si="3"/>
        <v>1.7701470470348879</v>
      </c>
      <c r="X54" s="234">
        <f t="shared" si="3"/>
        <v>1.7701470470348879</v>
      </c>
    </row>
    <row r="55" spans="1:24" x14ac:dyDescent="0.3">
      <c r="A55" s="222">
        <f>IF('Res Tables'!A58="","",'Res Tables'!A58)</f>
        <v>54</v>
      </c>
      <c r="B55" s="48" t="str">
        <f>IF('Res Tables'!B58="","",'Res Tables'!B58)</f>
        <v>BRC</v>
      </c>
      <c r="C55" s="48" t="str">
        <f>IF('Res Tables'!C58="","",'Res Tables'!C58)</f>
        <v>Local centre</v>
      </c>
      <c r="D55" s="48" t="str">
        <f>IF('Res Tables'!D58="","",'Res Tables'!D58)</f>
        <v/>
      </c>
      <c r="E55" s="48" t="str">
        <f>IF('Res Tables'!E58="","",'Res Tables'!E58)</f>
        <v/>
      </c>
      <c r="F55" s="48" t="str">
        <f>IF('Res Tables'!F58="","",'Res Tables'!F58)</f>
        <v>Greater Bundaberg</v>
      </c>
      <c r="G55" s="48" t="str">
        <f>IF('Res Tables'!G58="","",'Res Tables'!G58)</f>
        <v/>
      </c>
      <c r="H55" s="86">
        <v>2000</v>
      </c>
      <c r="I55" s="54">
        <f>IF('Res Tables'!O58="","",'Res Tables'!O58)</f>
        <v>21</v>
      </c>
      <c r="J55" s="54">
        <f>IF('Res Tables'!P58="","",'Res Tables'!P58)</f>
        <v>26.25</v>
      </c>
      <c r="K55" s="183">
        <f>IF('Res Tables'!Q58="","",'Res Tables'!Q58)</f>
        <v>0</v>
      </c>
      <c r="L55" s="183">
        <f>IF('Res Tables'!R58="","",'Res Tables'!R58)</f>
        <v>1</v>
      </c>
      <c r="M55" s="234">
        <f t="shared" si="3"/>
        <v>1.6080202910451651</v>
      </c>
      <c r="N55" s="234">
        <f t="shared" si="3"/>
        <v>1.6015513674560899</v>
      </c>
      <c r="O55" s="234">
        <f t="shared" si="3"/>
        <v>1.5827577577244301</v>
      </c>
      <c r="P55" s="234">
        <f t="shared" si="3"/>
        <v>1.5694620552187899</v>
      </c>
      <c r="Q55" s="234">
        <f t="shared" si="3"/>
        <v>1.5596011007942301</v>
      </c>
      <c r="R55" s="234">
        <f t="shared" si="3"/>
        <v>1.55341089876271</v>
      </c>
      <c r="S55" s="234">
        <f t="shared" si="3"/>
        <v>1.55341089876271</v>
      </c>
      <c r="T55" s="234">
        <f t="shared" si="3"/>
        <v>1.5534108987627067</v>
      </c>
      <c r="U55" s="234">
        <f t="shared" si="3"/>
        <v>1.5534108987627067</v>
      </c>
      <c r="V55" s="234">
        <f t="shared" si="3"/>
        <v>1.5534108987627067</v>
      </c>
      <c r="W55" s="234">
        <f t="shared" si="3"/>
        <v>1.5534108987627067</v>
      </c>
      <c r="X55" s="234">
        <f t="shared" si="3"/>
        <v>1.5534108987627067</v>
      </c>
    </row>
    <row r="56" spans="1:24" x14ac:dyDescent="0.3">
      <c r="A56" s="222">
        <f>IF('Res Tables'!A59="","",'Res Tables'!A59)</f>
        <v>55</v>
      </c>
      <c r="B56" s="48" t="str">
        <f>IF('Res Tables'!B59="","",'Res Tables'!B59)</f>
        <v>BRC</v>
      </c>
      <c r="C56" s="48" t="str">
        <f>IF('Res Tables'!C59="","",'Res Tables'!C59)</f>
        <v>Local centre</v>
      </c>
      <c r="D56" s="48" t="str">
        <f>IF('Res Tables'!D59="","",'Res Tables'!D59)</f>
        <v/>
      </c>
      <c r="E56" s="48" t="str">
        <f>IF('Res Tables'!E59="","",'Res Tables'!E59)</f>
        <v/>
      </c>
      <c r="F56" s="48" t="str">
        <f>IF('Res Tables'!F59="","",'Res Tables'!F59)</f>
        <v>Other Areas</v>
      </c>
      <c r="G56" s="48" t="str">
        <f>IF('Res Tables'!G59="","",'Res Tables'!G59)</f>
        <v/>
      </c>
      <c r="H56" s="86">
        <v>2000</v>
      </c>
      <c r="I56" s="54">
        <f>IF('Res Tables'!O59="","",'Res Tables'!O59)</f>
        <v>22.4</v>
      </c>
      <c r="J56" s="54">
        <f>IF('Res Tables'!P59="","",'Res Tables'!P59)</f>
        <v>28</v>
      </c>
      <c r="K56" s="183">
        <f>IF('Res Tables'!Q59="","",'Res Tables'!Q59)</f>
        <v>0</v>
      </c>
      <c r="L56" s="183">
        <f>IF('Res Tables'!R59="","",'Res Tables'!R59)</f>
        <v>1</v>
      </c>
      <c r="M56" s="234">
        <f t="shared" si="3"/>
        <v>1.6080202910451651</v>
      </c>
      <c r="N56" s="234">
        <f t="shared" si="3"/>
        <v>1.6015513674560899</v>
      </c>
      <c r="O56" s="234">
        <f t="shared" si="3"/>
        <v>1.5827577577244301</v>
      </c>
      <c r="P56" s="234">
        <f t="shared" si="3"/>
        <v>1.5694620552187899</v>
      </c>
      <c r="Q56" s="234">
        <f t="shared" si="3"/>
        <v>1.5596011007942301</v>
      </c>
      <c r="R56" s="234">
        <f t="shared" si="3"/>
        <v>1.55341089876271</v>
      </c>
      <c r="S56" s="234">
        <f t="shared" si="3"/>
        <v>1.55341089876271</v>
      </c>
      <c r="T56" s="234">
        <f t="shared" si="3"/>
        <v>1.5534108987627067</v>
      </c>
      <c r="U56" s="234">
        <f t="shared" si="3"/>
        <v>1.5534108987627067</v>
      </c>
      <c r="V56" s="234">
        <f t="shared" si="3"/>
        <v>1.5534108987627067</v>
      </c>
      <c r="W56" s="234">
        <f t="shared" si="3"/>
        <v>1.5534108987627067</v>
      </c>
      <c r="X56" s="234">
        <f t="shared" si="3"/>
        <v>1.5534108987627067</v>
      </c>
    </row>
    <row r="57" spans="1:24" x14ac:dyDescent="0.3">
      <c r="A57" s="222">
        <f>IF('Res Tables'!A60="","",'Res Tables'!A60)</f>
        <v>56</v>
      </c>
      <c r="B57" s="48" t="str">
        <f>IF('Res Tables'!B60="","",'Res Tables'!B60)</f>
        <v>BRC</v>
      </c>
      <c r="C57" s="48" t="str">
        <f>IF('Res Tables'!C60="","",'Res Tables'!C60)</f>
        <v>Local centre</v>
      </c>
      <c r="D57" s="48" t="str">
        <f>IF('Res Tables'!D60="","",'Res Tables'!D60)</f>
        <v/>
      </c>
      <c r="E57" s="48" t="str">
        <f>IF('Res Tables'!E60="","",'Res Tables'!E60)</f>
        <v/>
      </c>
      <c r="F57" s="48" t="str">
        <f>IF('Res Tables'!F60="","",'Res Tables'!F60)</f>
        <v>Coastal</v>
      </c>
      <c r="G57" s="48" t="str">
        <f>IF('Res Tables'!G60="","",'Res Tables'!G60)</f>
        <v/>
      </c>
      <c r="H57" s="86">
        <v>2000</v>
      </c>
      <c r="I57" s="54">
        <f>IF('Res Tables'!O60="","",'Res Tables'!O60)</f>
        <v>32.400000000000006</v>
      </c>
      <c r="J57" s="54">
        <f>IF('Res Tables'!P60="","",'Res Tables'!P60)</f>
        <v>40.5</v>
      </c>
      <c r="K57" s="183">
        <f>IF('Res Tables'!Q60="","",'Res Tables'!Q60)</f>
        <v>0</v>
      </c>
      <c r="L57" s="183">
        <f>IF('Res Tables'!R60="","",'Res Tables'!R60)</f>
        <v>1</v>
      </c>
      <c r="M57" s="234">
        <f t="shared" si="3"/>
        <v>1.6080202910451651</v>
      </c>
      <c r="N57" s="234">
        <f t="shared" si="3"/>
        <v>1.6015513674560899</v>
      </c>
      <c r="O57" s="234">
        <f t="shared" si="3"/>
        <v>1.5827577577244301</v>
      </c>
      <c r="P57" s="234">
        <f t="shared" si="3"/>
        <v>1.5694620552187899</v>
      </c>
      <c r="Q57" s="234">
        <f t="shared" si="3"/>
        <v>1.5596011007942301</v>
      </c>
      <c r="R57" s="234">
        <f t="shared" si="3"/>
        <v>1.55341089876271</v>
      </c>
      <c r="S57" s="234">
        <f t="shared" si="3"/>
        <v>1.55341089876271</v>
      </c>
      <c r="T57" s="234">
        <f t="shared" si="3"/>
        <v>1.5534108987627067</v>
      </c>
      <c r="U57" s="234">
        <f t="shared" si="3"/>
        <v>1.5534108987627067</v>
      </c>
      <c r="V57" s="234">
        <f t="shared" si="3"/>
        <v>1.5534108987627067</v>
      </c>
      <c r="W57" s="234">
        <f t="shared" si="3"/>
        <v>1.5534108987627067</v>
      </c>
      <c r="X57" s="234">
        <f t="shared" si="3"/>
        <v>1.5534108987627067</v>
      </c>
    </row>
    <row r="58" spans="1:24" x14ac:dyDescent="0.3">
      <c r="A58" s="222">
        <f>IF('Res Tables'!A61="","",'Res Tables'!A61)</f>
        <v>57</v>
      </c>
      <c r="B58" s="48" t="str">
        <f>IF('Res Tables'!B61="","",'Res Tables'!B61)</f>
        <v>BRC</v>
      </c>
      <c r="C58" s="48" t="str">
        <f>IF('Res Tables'!C61="","",'Res Tables'!C61)</f>
        <v>Local Centre</v>
      </c>
      <c r="D58" s="48" t="str">
        <f>IF('Res Tables'!D61="","",'Res Tables'!D61)</f>
        <v>Central Coast UDA</v>
      </c>
      <c r="E58" s="48" t="str">
        <f>IF('Res Tables'!E61="","",'Res Tables'!E61)</f>
        <v>Medium Density Residential</v>
      </c>
      <c r="F58" s="48" t="str">
        <f>IF('Res Tables'!F61="","",'Res Tables'!F61)</f>
        <v>Coastal</v>
      </c>
      <c r="G58" s="48" t="str">
        <f>IF('Res Tables'!G61="","",'Res Tables'!G61)</f>
        <v/>
      </c>
      <c r="H58" s="86">
        <v>2000</v>
      </c>
      <c r="I58" s="54">
        <f>IF('Res Tables'!O61="","",'Res Tables'!O61)</f>
        <v>22.815873015873017</v>
      </c>
      <c r="J58" s="54">
        <f>IF('Res Tables'!P61="","",'Res Tables'!P61)</f>
        <v>29.492063492063494</v>
      </c>
      <c r="K58" s="183">
        <f>IF('Res Tables'!Q61="","",'Res Tables'!Q61)</f>
        <v>0.23862529567274243</v>
      </c>
      <c r="L58" s="183">
        <f>IF('Res Tables'!R61="","",'Res Tables'!R61)</f>
        <v>0.76137470432725762</v>
      </c>
      <c r="M58" s="234">
        <f t="shared" si="3"/>
        <v>1.8323756914754266</v>
      </c>
      <c r="N58" s="234">
        <f t="shared" si="3"/>
        <v>1.8250042059284823</v>
      </c>
      <c r="O58" s="234">
        <f t="shared" si="3"/>
        <v>1.8035884602322736</v>
      </c>
      <c r="P58" s="234">
        <f t="shared" si="3"/>
        <v>1.7884377048543101</v>
      </c>
      <c r="Q58" s="234">
        <f t="shared" si="3"/>
        <v>1.777200923028275</v>
      </c>
      <c r="R58" s="234">
        <f t="shared" si="3"/>
        <v>1.7701470470348897</v>
      </c>
      <c r="S58" s="234">
        <f t="shared" si="3"/>
        <v>1.7701470470348897</v>
      </c>
      <c r="T58" s="234">
        <f t="shared" si="3"/>
        <v>1.7701470470348879</v>
      </c>
      <c r="U58" s="234">
        <f t="shared" si="3"/>
        <v>1.7701470470348879</v>
      </c>
      <c r="V58" s="234">
        <f t="shared" si="3"/>
        <v>1.7701470470348879</v>
      </c>
      <c r="W58" s="234">
        <f t="shared" si="3"/>
        <v>1.7701470470348879</v>
      </c>
      <c r="X58" s="234">
        <f t="shared" si="3"/>
        <v>1.7701470470348879</v>
      </c>
    </row>
    <row r="59" spans="1:24" x14ac:dyDescent="0.3">
      <c r="A59" s="222">
        <f>IF('Res Tables'!A62="","",'Res Tables'!A62)</f>
        <v>58</v>
      </c>
      <c r="B59" s="48" t="str">
        <f>IF('Res Tables'!B62="","",'Res Tables'!B62)</f>
        <v>BRC</v>
      </c>
      <c r="C59" s="48" t="str">
        <f>IF('Res Tables'!C62="","",'Res Tables'!C62)</f>
        <v>Low Density Residential</v>
      </c>
      <c r="D59" s="48" t="str">
        <f>IF('Res Tables'!D62="","",'Res Tables'!D62)</f>
        <v/>
      </c>
      <c r="E59" s="48" t="str">
        <f>IF('Res Tables'!E62="","",'Res Tables'!E62)</f>
        <v>Neighbourhood Centre</v>
      </c>
      <c r="F59" s="48" t="str">
        <f>IF('Res Tables'!F62="","",'Res Tables'!F62)</f>
        <v>Coastal</v>
      </c>
      <c r="G59" s="48" t="str">
        <f>IF('Res Tables'!G62="","",'Res Tables'!G62)</f>
        <v/>
      </c>
      <c r="H59" s="86">
        <v>0</v>
      </c>
      <c r="I59" s="54">
        <f>IF('Res Tables'!O62="","",'Res Tables'!O62)</f>
        <v>0</v>
      </c>
      <c r="J59" s="54">
        <f>IF('Res Tables'!P62="","",'Res Tables'!P62)</f>
        <v>0</v>
      </c>
      <c r="K59" s="183">
        <f>IF('Res Tables'!Q62="","",'Res Tables'!Q62)</f>
        <v>0</v>
      </c>
      <c r="L59" s="183">
        <f>IF('Res Tables'!R62="","",'Res Tables'!R62)</f>
        <v>1</v>
      </c>
      <c r="M59" s="234">
        <f t="shared" si="3"/>
        <v>1.6080202910451651</v>
      </c>
      <c r="N59" s="234">
        <f t="shared" si="3"/>
        <v>1.6015513674560899</v>
      </c>
      <c r="O59" s="234">
        <f t="shared" si="3"/>
        <v>1.5827577577244301</v>
      </c>
      <c r="P59" s="234">
        <f t="shared" si="3"/>
        <v>1.5694620552187899</v>
      </c>
      <c r="Q59" s="234">
        <f t="shared" si="3"/>
        <v>1.5596011007942301</v>
      </c>
      <c r="R59" s="234">
        <f t="shared" si="3"/>
        <v>1.55341089876271</v>
      </c>
      <c r="S59" s="234">
        <f t="shared" si="3"/>
        <v>1.55341089876271</v>
      </c>
      <c r="T59" s="234">
        <f t="shared" si="3"/>
        <v>1.5534108987627067</v>
      </c>
      <c r="U59" s="234">
        <f t="shared" si="3"/>
        <v>1.5534108987627067</v>
      </c>
      <c r="V59" s="234">
        <f t="shared" si="3"/>
        <v>1.5534108987627067</v>
      </c>
      <c r="W59" s="234">
        <f t="shared" si="3"/>
        <v>1.5534108987627067</v>
      </c>
      <c r="X59" s="234">
        <f t="shared" si="3"/>
        <v>1.5534108987627067</v>
      </c>
    </row>
    <row r="60" spans="1:24" x14ac:dyDescent="0.3">
      <c r="A60" s="222">
        <f>IF('Res Tables'!A63="","",'Res Tables'!A63)</f>
        <v>59</v>
      </c>
      <c r="B60" s="48" t="str">
        <f>IF('Res Tables'!B63="","",'Res Tables'!B63)</f>
        <v>BRC</v>
      </c>
      <c r="C60" s="48" t="str">
        <f>IF('Res Tables'!C63="","",'Res Tables'!C63)</f>
        <v>Low density residential</v>
      </c>
      <c r="D60" s="48" t="str">
        <f>IF('Res Tables'!D63="","",'Res Tables'!D63)</f>
        <v/>
      </c>
      <c r="E60" s="48" t="str">
        <f>IF('Res Tables'!E63="","",'Res Tables'!E63)</f>
        <v/>
      </c>
      <c r="F60" s="48" t="str">
        <f>IF('Res Tables'!F63="","",'Res Tables'!F63)</f>
        <v>Greater Bundaberg</v>
      </c>
      <c r="G60" s="48" t="str">
        <f>IF('Res Tables'!G63="","",'Res Tables'!G63)</f>
        <v/>
      </c>
      <c r="H60" s="86">
        <v>2700</v>
      </c>
      <c r="I60" s="54">
        <f>IF('Res Tables'!O63="","",'Res Tables'!O63)</f>
        <v>10.450793650793651</v>
      </c>
      <c r="J60" s="54">
        <f>IF('Res Tables'!P63="","",'Res Tables'!P63)</f>
        <v>14.174603174603174</v>
      </c>
      <c r="K60" s="183">
        <f>IF('Res Tables'!Q63="","",'Res Tables'!Q63)</f>
        <v>0.59538274605103281</v>
      </c>
      <c r="L60" s="183">
        <f>IF('Res Tables'!R63="","",'Res Tables'!R63)</f>
        <v>0.40461725394896719</v>
      </c>
      <c r="M60" s="234">
        <f t="shared" si="3"/>
        <v>2.1677988929865948</v>
      </c>
      <c r="N60" s="234">
        <f t="shared" si="3"/>
        <v>2.1590780295290228</v>
      </c>
      <c r="O60" s="234">
        <f t="shared" si="3"/>
        <v>2.1337420517441736</v>
      </c>
      <c r="P60" s="234">
        <f t="shared" si="3"/>
        <v>2.1158178941115109</v>
      </c>
      <c r="Q60" s="234">
        <f t="shared" si="3"/>
        <v>2.1025241774809444</v>
      </c>
      <c r="R60" s="234">
        <f t="shared" si="3"/>
        <v>2.094179063189773</v>
      </c>
      <c r="S60" s="234">
        <f t="shared" si="3"/>
        <v>2.094179063189773</v>
      </c>
      <c r="T60" s="234">
        <f t="shared" si="3"/>
        <v>2.0941790631897734</v>
      </c>
      <c r="U60" s="234">
        <f t="shared" si="3"/>
        <v>2.0941790631897734</v>
      </c>
      <c r="V60" s="234">
        <f t="shared" si="3"/>
        <v>2.0941790631897734</v>
      </c>
      <c r="W60" s="234">
        <f t="shared" si="3"/>
        <v>2.0941790631897734</v>
      </c>
      <c r="X60" s="234">
        <f t="shared" si="3"/>
        <v>2.0941790631897734</v>
      </c>
    </row>
    <row r="61" spans="1:24" x14ac:dyDescent="0.3">
      <c r="A61" s="222">
        <f>IF('Res Tables'!A64="","",'Res Tables'!A64)</f>
        <v>60</v>
      </c>
      <c r="B61" s="48" t="str">
        <f>IF('Res Tables'!B64="","",'Res Tables'!B64)</f>
        <v>BRC</v>
      </c>
      <c r="C61" s="48" t="str">
        <f>IF('Res Tables'!C64="","",'Res Tables'!C64)</f>
        <v>Low density residential</v>
      </c>
      <c r="D61" s="48" t="str">
        <f>IF('Res Tables'!D64="","",'Res Tables'!D64)</f>
        <v/>
      </c>
      <c r="E61" s="48" t="str">
        <f>IF('Res Tables'!E64="","",'Res Tables'!E64)</f>
        <v/>
      </c>
      <c r="F61" s="48" t="str">
        <f>IF('Res Tables'!F64="","",'Res Tables'!F64)</f>
        <v>Other Areas</v>
      </c>
      <c r="G61" s="48" t="str">
        <f>IF('Res Tables'!G64="","",'Res Tables'!G64)</f>
        <v/>
      </c>
      <c r="H61" s="86">
        <v>3000</v>
      </c>
      <c r="I61" s="54">
        <f>IF('Res Tables'!O64="","",'Res Tables'!O64)</f>
        <v>8.15</v>
      </c>
      <c r="J61" s="54">
        <f>IF('Res Tables'!P64="","",'Res Tables'!P64)</f>
        <v>11.5</v>
      </c>
      <c r="K61" s="183">
        <f>IF('Res Tables'!Q64="","",'Res Tables'!Q64)</f>
        <v>0.90184049079754602</v>
      </c>
      <c r="L61" s="183">
        <f>IF('Res Tables'!R64="","",'Res Tables'!R64)</f>
        <v>9.815950920245399E-2</v>
      </c>
      <c r="M61" s="234">
        <f t="shared" si="3"/>
        <v>2.4559303328816005</v>
      </c>
      <c r="N61" s="234">
        <f t="shared" si="3"/>
        <v>2.4460503420929434</v>
      </c>
      <c r="O61" s="234">
        <f t="shared" si="3"/>
        <v>2.4173468509359317</v>
      </c>
      <c r="P61" s="234">
        <f t="shared" si="3"/>
        <v>2.3970403167072125</v>
      </c>
      <c r="Q61" s="234">
        <f t="shared" si="3"/>
        <v>2.3819796752356401</v>
      </c>
      <c r="R61" s="234">
        <f t="shared" si="3"/>
        <v>2.3725253760451754</v>
      </c>
      <c r="S61" s="234">
        <f t="shared" si="3"/>
        <v>2.3725253760451754</v>
      </c>
      <c r="T61" s="234">
        <f t="shared" si="3"/>
        <v>2.3725253760451781</v>
      </c>
      <c r="U61" s="234">
        <f t="shared" si="3"/>
        <v>2.3725253760451781</v>
      </c>
      <c r="V61" s="234">
        <f t="shared" si="3"/>
        <v>2.3725253760451781</v>
      </c>
      <c r="W61" s="234">
        <f t="shared" si="3"/>
        <v>2.3725253760451781</v>
      </c>
      <c r="X61" s="234">
        <f t="shared" si="3"/>
        <v>2.3725253760451781</v>
      </c>
    </row>
    <row r="62" spans="1:24" x14ac:dyDescent="0.3">
      <c r="A62" s="222">
        <f>IF('Res Tables'!A65="","",'Res Tables'!A65)</f>
        <v>61</v>
      </c>
      <c r="B62" s="48" t="str">
        <f>IF('Res Tables'!B65="","",'Res Tables'!B65)</f>
        <v>BRC</v>
      </c>
      <c r="C62" s="48" t="str">
        <f>IF('Res Tables'!C65="","",'Res Tables'!C65)</f>
        <v>Low density residential</v>
      </c>
      <c r="D62" s="48" t="str">
        <f>IF('Res Tables'!D65="","",'Res Tables'!D65)</f>
        <v/>
      </c>
      <c r="E62" s="48" t="str">
        <f>IF('Res Tables'!E65="","",'Res Tables'!E65)</f>
        <v/>
      </c>
      <c r="F62" s="48" t="str">
        <f>IF('Res Tables'!F65="","",'Res Tables'!F65)</f>
        <v>Other Areas</v>
      </c>
      <c r="G62" s="48" t="str">
        <f>IF('Res Tables'!G65="","",'Res Tables'!G65)</f>
        <v>Woodgate</v>
      </c>
      <c r="H62" s="86">
        <v>2100</v>
      </c>
      <c r="I62" s="54">
        <f>IF('Res Tables'!O65="","",'Res Tables'!O65)</f>
        <v>10.437142857142858</v>
      </c>
      <c r="J62" s="54">
        <f>IF('Res Tables'!P65="","",'Res Tables'!P65)</f>
        <v>14.742857142857142</v>
      </c>
      <c r="K62" s="183">
        <f>IF('Res Tables'!Q65="","",'Res Tables'!Q65)</f>
        <v>0.91021078565562541</v>
      </c>
      <c r="L62" s="183">
        <f>IF('Res Tables'!R65="","",'Res Tables'!R65)</f>
        <v>8.9789214344374479E-2</v>
      </c>
      <c r="M62" s="234">
        <f t="shared" si="3"/>
        <v>2.4638000805096105</v>
      </c>
      <c r="N62" s="234">
        <f t="shared" si="3"/>
        <v>2.453888430421407</v>
      </c>
      <c r="O62" s="234">
        <f t="shared" si="3"/>
        <v>2.425092962212593</v>
      </c>
      <c r="P62" s="234">
        <f t="shared" si="3"/>
        <v>2.4047213580193727</v>
      </c>
      <c r="Q62" s="234">
        <f t="shared" si="3"/>
        <v>2.3896124564461552</v>
      </c>
      <c r="R62" s="234">
        <f t="shared" si="3"/>
        <v>2.3801278620361428</v>
      </c>
      <c r="S62" s="234">
        <f t="shared" si="3"/>
        <v>2.3801278620361428</v>
      </c>
      <c r="T62" s="234">
        <f t="shared" si="3"/>
        <v>2.3801278620361455</v>
      </c>
      <c r="U62" s="234">
        <f t="shared" si="3"/>
        <v>2.3801278620361455</v>
      </c>
      <c r="V62" s="234">
        <f t="shared" si="3"/>
        <v>2.3801278620361455</v>
      </c>
      <c r="W62" s="234">
        <f t="shared" si="3"/>
        <v>2.3801278620361455</v>
      </c>
      <c r="X62" s="234">
        <f t="shared" si="3"/>
        <v>2.3801278620361455</v>
      </c>
    </row>
    <row r="63" spans="1:24" x14ac:dyDescent="0.3">
      <c r="A63" s="222">
        <f>IF('Res Tables'!A66="","",'Res Tables'!A66)</f>
        <v>62</v>
      </c>
      <c r="B63" s="48" t="str">
        <f>IF('Res Tables'!B66="","",'Res Tables'!B66)</f>
        <v>BRC</v>
      </c>
      <c r="C63" s="48" t="str">
        <f>IF('Res Tables'!C66="","",'Res Tables'!C66)</f>
        <v>Low density residential</v>
      </c>
      <c r="D63" s="48" t="str">
        <f>IF('Res Tables'!D66="","",'Res Tables'!D66)</f>
        <v/>
      </c>
      <c r="E63" s="48" t="str">
        <f>IF('Res Tables'!E66="","",'Res Tables'!E66)</f>
        <v/>
      </c>
      <c r="F63" s="48" t="str">
        <f>IF('Res Tables'!F66="","",'Res Tables'!F66)</f>
        <v>Coastal</v>
      </c>
      <c r="G63" s="48" t="str">
        <f>IF('Res Tables'!G66="","",'Res Tables'!G66)</f>
        <v/>
      </c>
      <c r="H63" s="86">
        <v>2550</v>
      </c>
      <c r="I63" s="54">
        <f>IF('Res Tables'!O66="","",'Res Tables'!O66)</f>
        <v>10.269281045751633</v>
      </c>
      <c r="J63" s="54">
        <f>IF('Res Tables'!P66="","",'Res Tables'!P66)</f>
        <v>14.130718954248367</v>
      </c>
      <c r="K63" s="183">
        <f>IF('Res Tables'!Q66="","",'Res Tables'!Q66)</f>
        <v>0.70570264765784108</v>
      </c>
      <c r="L63" s="183">
        <f>IF('Res Tables'!R66="","",'Res Tables'!R66)</f>
        <v>0.29429735234215892</v>
      </c>
      <c r="M63" s="234">
        <f t="shared" si="3"/>
        <v>2.2715216170617767</v>
      </c>
      <c r="N63" s="234">
        <f t="shared" si="3"/>
        <v>2.2623834862474244</v>
      </c>
      <c r="O63" s="234">
        <f t="shared" si="3"/>
        <v>2.2358352573439624</v>
      </c>
      <c r="P63" s="234">
        <f t="shared" si="3"/>
        <v>2.2170534821239722</v>
      </c>
      <c r="Q63" s="234">
        <f t="shared" si="3"/>
        <v>2.2031237007244515</v>
      </c>
      <c r="R63" s="234">
        <f t="shared" si="3"/>
        <v>2.1943792975556082</v>
      </c>
      <c r="S63" s="234">
        <f t="shared" ref="M63:X84" si="4">($K63*S$116)+($L63*S$117)</f>
        <v>2.1943792975556082</v>
      </c>
      <c r="T63" s="234">
        <f t="shared" si="4"/>
        <v>2.1943792975556091</v>
      </c>
      <c r="U63" s="234">
        <f t="shared" si="4"/>
        <v>2.1943792975556091</v>
      </c>
      <c r="V63" s="234">
        <f t="shared" si="4"/>
        <v>2.1943792975556091</v>
      </c>
      <c r="W63" s="234">
        <f t="shared" si="4"/>
        <v>2.1943792975556091</v>
      </c>
      <c r="X63" s="234">
        <f t="shared" si="4"/>
        <v>2.1943792975556091</v>
      </c>
    </row>
    <row r="64" spans="1:24" x14ac:dyDescent="0.3">
      <c r="A64" s="222">
        <f>IF('Res Tables'!A67="","",'Res Tables'!A67)</f>
        <v>63</v>
      </c>
      <c r="B64" s="48" t="str">
        <f>IF('Res Tables'!B67="","",'Res Tables'!B67)</f>
        <v>BRC</v>
      </c>
      <c r="C64" s="48" t="str">
        <f>IF('Res Tables'!C67="","",'Res Tables'!C67)</f>
        <v>Low Density residential</v>
      </c>
      <c r="D64" s="48" t="str">
        <f>IF('Res Tables'!D67="","",'Res Tables'!D67)</f>
        <v>Central Coast UDA</v>
      </c>
      <c r="E64" s="48" t="str">
        <f>IF('Res Tables'!E67="","",'Res Tables'!E67)</f>
        <v>Medium Density Residential</v>
      </c>
      <c r="F64" s="48" t="str">
        <f>IF('Res Tables'!F67="","",'Res Tables'!F67)</f>
        <v>Coastal</v>
      </c>
      <c r="G64" s="48" t="str">
        <f>IF('Res Tables'!G67="","",'Res Tables'!G67)</f>
        <v/>
      </c>
      <c r="H64" s="86">
        <v>2000</v>
      </c>
      <c r="I64" s="54">
        <f>IF('Res Tables'!O67="","",'Res Tables'!O67)</f>
        <v>22.815873015873017</v>
      </c>
      <c r="J64" s="54">
        <f>IF('Res Tables'!P67="","",'Res Tables'!P67)</f>
        <v>29.492063492063494</v>
      </c>
      <c r="K64" s="183">
        <f>IF('Res Tables'!Q67="","",'Res Tables'!Q67)</f>
        <v>0.23862529567274243</v>
      </c>
      <c r="L64" s="183">
        <f>IF('Res Tables'!R67="","",'Res Tables'!R67)</f>
        <v>0.76137470432725762</v>
      </c>
      <c r="M64" s="234">
        <f t="shared" si="4"/>
        <v>1.8323756914754266</v>
      </c>
      <c r="N64" s="234">
        <f t="shared" si="4"/>
        <v>1.8250042059284823</v>
      </c>
      <c r="O64" s="234">
        <f t="shared" si="4"/>
        <v>1.8035884602322736</v>
      </c>
      <c r="P64" s="234">
        <f t="shared" si="4"/>
        <v>1.7884377048543101</v>
      </c>
      <c r="Q64" s="234">
        <f t="shared" si="4"/>
        <v>1.777200923028275</v>
      </c>
      <c r="R64" s="234">
        <f t="shared" si="4"/>
        <v>1.7701470470348897</v>
      </c>
      <c r="S64" s="234">
        <f t="shared" si="4"/>
        <v>1.7701470470348897</v>
      </c>
      <c r="T64" s="234">
        <f t="shared" si="4"/>
        <v>1.7701470470348879</v>
      </c>
      <c r="U64" s="234">
        <f t="shared" si="4"/>
        <v>1.7701470470348879</v>
      </c>
      <c r="V64" s="234">
        <f t="shared" si="4"/>
        <v>1.7701470470348879</v>
      </c>
      <c r="W64" s="234">
        <f t="shared" si="4"/>
        <v>1.7701470470348879</v>
      </c>
      <c r="X64" s="234">
        <f t="shared" si="4"/>
        <v>1.7701470470348879</v>
      </c>
    </row>
    <row r="65" spans="1:24" x14ac:dyDescent="0.3">
      <c r="A65" s="222">
        <f>IF('Res Tables'!A68="","",'Res Tables'!A68)</f>
        <v>64</v>
      </c>
      <c r="B65" s="48" t="str">
        <f>IF('Res Tables'!B68="","",'Res Tables'!B68)</f>
        <v>BRC</v>
      </c>
      <c r="C65" s="48" t="str">
        <f>IF('Res Tables'!C68="","",'Res Tables'!C68)</f>
        <v>Low Density residential</v>
      </c>
      <c r="D65" s="48" t="str">
        <f>IF('Res Tables'!D68="","",'Res Tables'!D68)</f>
        <v>Central Coast UDA</v>
      </c>
      <c r="E65" s="48" t="str">
        <f>IF('Res Tables'!E68="","",'Res Tables'!E68)</f>
        <v>Low Density Residential</v>
      </c>
      <c r="F65" s="48" t="str">
        <f>IF('Res Tables'!F68="","",'Res Tables'!F68)</f>
        <v>Coastal</v>
      </c>
      <c r="G65" s="48" t="str">
        <f>IF('Res Tables'!G68="","",'Res Tables'!G68)</f>
        <v/>
      </c>
      <c r="H65" s="86">
        <v>2550</v>
      </c>
      <c r="I65" s="54">
        <f>IF('Res Tables'!O68="","",'Res Tables'!O68)</f>
        <v>10.269281045751633</v>
      </c>
      <c r="J65" s="54">
        <f>IF('Res Tables'!P68="","",'Res Tables'!P68)</f>
        <v>14.130718954248367</v>
      </c>
      <c r="K65" s="183">
        <f>IF('Res Tables'!Q68="","",'Res Tables'!Q68)</f>
        <v>0.70570264765784108</v>
      </c>
      <c r="L65" s="183">
        <f>IF('Res Tables'!R68="","",'Res Tables'!R68)</f>
        <v>0.29429735234215892</v>
      </c>
      <c r="M65" s="234">
        <f t="shared" si="4"/>
        <v>2.2715216170617767</v>
      </c>
      <c r="N65" s="234">
        <f t="shared" si="4"/>
        <v>2.2623834862474244</v>
      </c>
      <c r="O65" s="234">
        <f t="shared" si="4"/>
        <v>2.2358352573439624</v>
      </c>
      <c r="P65" s="234">
        <f t="shared" si="4"/>
        <v>2.2170534821239722</v>
      </c>
      <c r="Q65" s="234">
        <f t="shared" si="4"/>
        <v>2.2031237007244515</v>
      </c>
      <c r="R65" s="234">
        <f t="shared" si="4"/>
        <v>2.1943792975556082</v>
      </c>
      <c r="S65" s="234">
        <f t="shared" si="4"/>
        <v>2.1943792975556082</v>
      </c>
      <c r="T65" s="234">
        <f t="shared" si="4"/>
        <v>2.1943792975556091</v>
      </c>
      <c r="U65" s="234">
        <f t="shared" si="4"/>
        <v>2.1943792975556091</v>
      </c>
      <c r="V65" s="234">
        <f t="shared" si="4"/>
        <v>2.1943792975556091</v>
      </c>
      <c r="W65" s="234">
        <f t="shared" si="4"/>
        <v>2.1943792975556091</v>
      </c>
      <c r="X65" s="234">
        <f t="shared" si="4"/>
        <v>2.1943792975556091</v>
      </c>
    </row>
    <row r="66" spans="1:24" x14ac:dyDescent="0.3">
      <c r="A66" s="222">
        <f>IF('Res Tables'!A69="","",'Res Tables'!A69)</f>
        <v>65</v>
      </c>
      <c r="B66" s="48" t="str">
        <f>IF('Res Tables'!B69="","",'Res Tables'!B69)</f>
        <v>BRC</v>
      </c>
      <c r="C66" s="48" t="str">
        <f>IF('Res Tables'!C69="","",'Res Tables'!C69)</f>
        <v>Low Density Residential</v>
      </c>
      <c r="D66" s="48" t="str">
        <f>IF('Res Tables'!D69="","",'Res Tables'!D69)</f>
        <v>Central Coast UDA</v>
      </c>
      <c r="E66" s="48" t="str">
        <f>IF('Res Tables'!E69="","",'Res Tables'!E69)</f>
        <v>Environmental Management</v>
      </c>
      <c r="F66" s="48" t="str">
        <f>IF('Res Tables'!F69="","",'Res Tables'!F69)</f>
        <v>Coastal</v>
      </c>
      <c r="G66" s="48" t="str">
        <f>IF('Res Tables'!G69="","",'Res Tables'!G69)</f>
        <v/>
      </c>
      <c r="H66" s="86">
        <v>0</v>
      </c>
      <c r="I66" s="54" t="str">
        <f>IF('Res Tables'!O69="","",'Res Tables'!O69)</f>
        <v/>
      </c>
      <c r="J66" s="54" t="str">
        <f>IF('Res Tables'!P69="","",'Res Tables'!P69)</f>
        <v/>
      </c>
      <c r="K66" s="183" t="str">
        <f>IF('Res Tables'!Q69="","",'Res Tables'!Q69)</f>
        <v/>
      </c>
      <c r="L66" s="183" t="str">
        <f>IF('Res Tables'!R69="","",'Res Tables'!R69)</f>
        <v/>
      </c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</row>
    <row r="67" spans="1:24" x14ac:dyDescent="0.3">
      <c r="A67" s="222">
        <f>IF('Res Tables'!A70="","",'Res Tables'!A70)</f>
        <v>66</v>
      </c>
      <c r="B67" s="48" t="str">
        <f>IF('Res Tables'!B70="","",'Res Tables'!B70)</f>
        <v>BRC</v>
      </c>
      <c r="C67" s="48" t="str">
        <f>IF('Res Tables'!C70="","",'Res Tables'!C70)</f>
        <v>Low Density Residential</v>
      </c>
      <c r="D67" s="48" t="str">
        <f>IF('Res Tables'!D70="","",'Res Tables'!D70)</f>
        <v>Kalkie-Ashfield LDA</v>
      </c>
      <c r="E67" s="48" t="str">
        <f>IF('Res Tables'!E70="","",'Res Tables'!E70)</f>
        <v>Environmental Management</v>
      </c>
      <c r="F67" s="48" t="str">
        <f>IF('Res Tables'!F70="","",'Res Tables'!F70)</f>
        <v>Greater Bundaberg</v>
      </c>
      <c r="G67" s="48" t="str">
        <f>IF('Res Tables'!G70="","",'Res Tables'!G70)</f>
        <v/>
      </c>
      <c r="H67" s="86">
        <v>0</v>
      </c>
      <c r="I67" s="200" t="str">
        <f>IF('Res Tables'!O70="","",'Res Tables'!O70)</f>
        <v/>
      </c>
      <c r="J67" s="199" t="str">
        <f>IF('Res Tables'!P70="","",'Res Tables'!P70)</f>
        <v/>
      </c>
      <c r="K67" s="183" t="str">
        <f>IF('Res Tables'!Q70="","",'Res Tables'!Q70)</f>
        <v/>
      </c>
      <c r="L67" s="183" t="str">
        <f>IF('Res Tables'!R70="","",'Res Tables'!R70)</f>
        <v/>
      </c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</row>
    <row r="68" spans="1:24" x14ac:dyDescent="0.3">
      <c r="A68" s="222">
        <f>IF('Res Tables'!A71="","",'Res Tables'!A71)</f>
        <v>67</v>
      </c>
      <c r="B68" s="48" t="str">
        <f>IF('Res Tables'!B71="","",'Res Tables'!B71)</f>
        <v>BRC</v>
      </c>
      <c r="C68" s="48" t="str">
        <f>IF('Res Tables'!C71="","",'Res Tables'!C71)</f>
        <v>Major centre</v>
      </c>
      <c r="D68" s="48" t="str">
        <f>IF('Res Tables'!D71="","",'Res Tables'!D71)</f>
        <v/>
      </c>
      <c r="E68" s="48" t="str">
        <f>IF('Res Tables'!E71="","",'Res Tables'!E71)</f>
        <v/>
      </c>
      <c r="F68" s="48" t="str">
        <f>IF('Res Tables'!F71="","",'Res Tables'!F71)</f>
        <v>Greater Bundaberg</v>
      </c>
      <c r="G68" s="48" t="str">
        <f>IF('Res Tables'!G71="","",'Res Tables'!G71)</f>
        <v/>
      </c>
      <c r="H68" s="86">
        <v>2000</v>
      </c>
      <c r="I68" s="54">
        <f>IF('Res Tables'!O71="","",'Res Tables'!O71)</f>
        <v>21.6</v>
      </c>
      <c r="J68" s="54">
        <f>IF('Res Tables'!P71="","",'Res Tables'!P71)</f>
        <v>27</v>
      </c>
      <c r="K68" s="183">
        <f>IF('Res Tables'!Q71="","",'Res Tables'!Q71)</f>
        <v>0</v>
      </c>
      <c r="L68" s="183">
        <f>IF('Res Tables'!R71="","",'Res Tables'!R71)</f>
        <v>1</v>
      </c>
      <c r="M68" s="234">
        <f t="shared" si="4"/>
        <v>1.6080202910451651</v>
      </c>
      <c r="N68" s="234">
        <f t="shared" si="4"/>
        <v>1.6015513674560899</v>
      </c>
      <c r="O68" s="234">
        <f t="shared" si="4"/>
        <v>1.5827577577244301</v>
      </c>
      <c r="P68" s="234">
        <f t="shared" si="4"/>
        <v>1.5694620552187899</v>
      </c>
      <c r="Q68" s="234">
        <f t="shared" si="4"/>
        <v>1.5596011007942301</v>
      </c>
      <c r="R68" s="234">
        <f t="shared" si="4"/>
        <v>1.55341089876271</v>
      </c>
      <c r="S68" s="234">
        <f t="shared" si="4"/>
        <v>1.55341089876271</v>
      </c>
      <c r="T68" s="234">
        <f t="shared" si="4"/>
        <v>1.5534108987627067</v>
      </c>
      <c r="U68" s="234">
        <f t="shared" si="4"/>
        <v>1.5534108987627067</v>
      </c>
      <c r="V68" s="234">
        <f t="shared" si="4"/>
        <v>1.5534108987627067</v>
      </c>
      <c r="W68" s="234">
        <f t="shared" si="4"/>
        <v>1.5534108987627067</v>
      </c>
      <c r="X68" s="234">
        <f t="shared" si="4"/>
        <v>1.5534108987627067</v>
      </c>
    </row>
    <row r="69" spans="1:24" x14ac:dyDescent="0.3">
      <c r="A69" s="222">
        <f>IF('Res Tables'!A72="","",'Res Tables'!A72)</f>
        <v>68</v>
      </c>
      <c r="B69" s="48" t="str">
        <f>IF('Res Tables'!B72="","",'Res Tables'!B72)</f>
        <v>BRC</v>
      </c>
      <c r="C69" s="48" t="str">
        <f>IF('Res Tables'!C72="","",'Res Tables'!C72)</f>
        <v>Medium density residential</v>
      </c>
      <c r="D69" s="48" t="str">
        <f>IF('Res Tables'!D72="","",'Res Tables'!D72)</f>
        <v/>
      </c>
      <c r="E69" s="48" t="str">
        <f>IF('Res Tables'!E72="","",'Res Tables'!E72)</f>
        <v/>
      </c>
      <c r="F69" s="48" t="str">
        <f>IF('Res Tables'!F72="","",'Res Tables'!F72)</f>
        <v>Coastal</v>
      </c>
      <c r="G69" s="48" t="str">
        <f>IF('Res Tables'!G72="","",'Res Tables'!G72)</f>
        <v>Bargara</v>
      </c>
      <c r="H69" s="86">
        <v>2000</v>
      </c>
      <c r="I69" s="54">
        <f>IF('Res Tables'!O72="","",'Res Tables'!O72)</f>
        <v>29.416666666666668</v>
      </c>
      <c r="J69" s="54">
        <f>IF('Res Tables'!P72="","",'Res Tables'!P72)</f>
        <v>37.5</v>
      </c>
      <c r="K69" s="183">
        <f>IF('Res Tables'!Q72="","",'Res Tables'!Q72)</f>
        <v>0.13881019830028327</v>
      </c>
      <c r="L69" s="183">
        <f>IF('Res Tables'!R72="","",'Res Tables'!R72)</f>
        <v>0.86118980169971671</v>
      </c>
      <c r="M69" s="234">
        <f t="shared" si="4"/>
        <v>1.7385295798264104</v>
      </c>
      <c r="N69" s="234">
        <f t="shared" si="4"/>
        <v>1.7315356288968897</v>
      </c>
      <c r="O69" s="234">
        <f t="shared" si="4"/>
        <v>1.7112167021941889</v>
      </c>
      <c r="P69" s="234">
        <f t="shared" si="4"/>
        <v>1.6968419009436368</v>
      </c>
      <c r="Q69" s="234">
        <f t="shared" si="4"/>
        <v>1.6861806169735971</v>
      </c>
      <c r="R69" s="234">
        <f t="shared" si="4"/>
        <v>1.6794880090526456</v>
      </c>
      <c r="S69" s="234">
        <f t="shared" si="4"/>
        <v>1.6794880090526456</v>
      </c>
      <c r="T69" s="234">
        <f t="shared" si="4"/>
        <v>1.6794880090526432</v>
      </c>
      <c r="U69" s="234">
        <f t="shared" si="4"/>
        <v>1.6794880090526432</v>
      </c>
      <c r="V69" s="234">
        <f t="shared" si="4"/>
        <v>1.6794880090526432</v>
      </c>
      <c r="W69" s="234">
        <f t="shared" si="4"/>
        <v>1.6794880090526432</v>
      </c>
      <c r="X69" s="234">
        <f t="shared" si="4"/>
        <v>1.6794880090526432</v>
      </c>
    </row>
    <row r="70" spans="1:24" x14ac:dyDescent="0.3">
      <c r="A70" s="222">
        <f>IF('Res Tables'!A73="","",'Res Tables'!A73)</f>
        <v>69</v>
      </c>
      <c r="B70" s="48" t="str">
        <f>IF('Res Tables'!B73="","",'Res Tables'!B73)</f>
        <v>BRC</v>
      </c>
      <c r="C70" s="48" t="str">
        <f>IF('Res Tables'!C73="","",'Res Tables'!C73)</f>
        <v>Medium density residential</v>
      </c>
      <c r="D70" s="48" t="str">
        <f>IF('Res Tables'!D73="","",'Res Tables'!D73)</f>
        <v/>
      </c>
      <c r="E70" s="48" t="str">
        <f>IF('Res Tables'!E73="","",'Res Tables'!E73)</f>
        <v/>
      </c>
      <c r="F70" s="48" t="str">
        <f>IF('Res Tables'!F73="","",'Res Tables'!F73)</f>
        <v>Greater Bundaberg</v>
      </c>
      <c r="G70" s="48" t="str">
        <f>IF('Res Tables'!G73="","",'Res Tables'!G73)</f>
        <v/>
      </c>
      <c r="H70" s="86">
        <v>2000</v>
      </c>
      <c r="I70" s="228">
        <f>IF('Res Tables'!O73="","",'Res Tables'!O73)</f>
        <v>29.416666666666668</v>
      </c>
      <c r="J70" s="228">
        <f>IF('Res Tables'!P73="","",'Res Tables'!P73)</f>
        <v>37.5</v>
      </c>
      <c r="K70" s="229">
        <f>IF('Res Tables'!Q73="","",'Res Tables'!Q73)</f>
        <v>0.13881019830028327</v>
      </c>
      <c r="L70" s="229">
        <f>IF('Res Tables'!R73="","",'Res Tables'!R73)</f>
        <v>0.86118980169971671</v>
      </c>
      <c r="M70" s="234">
        <f t="shared" si="4"/>
        <v>1.7385295798264104</v>
      </c>
      <c r="N70" s="234">
        <f t="shared" si="4"/>
        <v>1.7315356288968897</v>
      </c>
      <c r="O70" s="234">
        <f t="shared" si="4"/>
        <v>1.7112167021941889</v>
      </c>
      <c r="P70" s="234">
        <f t="shared" si="4"/>
        <v>1.6968419009436368</v>
      </c>
      <c r="Q70" s="234">
        <f t="shared" si="4"/>
        <v>1.6861806169735971</v>
      </c>
      <c r="R70" s="234">
        <f t="shared" si="4"/>
        <v>1.6794880090526456</v>
      </c>
      <c r="S70" s="234">
        <f t="shared" si="4"/>
        <v>1.6794880090526456</v>
      </c>
      <c r="T70" s="234">
        <f t="shared" si="4"/>
        <v>1.6794880090526432</v>
      </c>
      <c r="U70" s="234">
        <f t="shared" si="4"/>
        <v>1.6794880090526432</v>
      </c>
      <c r="V70" s="234">
        <f t="shared" si="4"/>
        <v>1.6794880090526432</v>
      </c>
      <c r="W70" s="234">
        <f t="shared" si="4"/>
        <v>1.6794880090526432</v>
      </c>
      <c r="X70" s="234">
        <f t="shared" si="4"/>
        <v>1.6794880090526432</v>
      </c>
    </row>
    <row r="71" spans="1:24" x14ac:dyDescent="0.3">
      <c r="A71" s="222">
        <f>IF('Res Tables'!A74="","",'Res Tables'!A74)</f>
        <v>70</v>
      </c>
      <c r="B71" s="48" t="str">
        <f>IF('Res Tables'!B74="","",'Res Tables'!B74)</f>
        <v>BRC</v>
      </c>
      <c r="C71" s="48" t="str">
        <f>IF('Res Tables'!C74="","",'Res Tables'!C74)</f>
        <v>Medium density residential</v>
      </c>
      <c r="D71" s="48" t="str">
        <f>IF('Res Tables'!D74="","",'Res Tables'!D74)</f>
        <v/>
      </c>
      <c r="E71" s="48" t="str">
        <f>IF('Res Tables'!E74="","",'Res Tables'!E74)</f>
        <v>MDRZ1 - Bundaberg West medical/health hub</v>
      </c>
      <c r="F71" s="48" t="str">
        <f>IF('Res Tables'!F74="","",'Res Tables'!F74)</f>
        <v>Greater Bundaberg</v>
      </c>
      <c r="G71" s="48" t="str">
        <f>IF('Res Tables'!G74="","",'Res Tables'!G74)</f>
        <v/>
      </c>
      <c r="H71" s="86">
        <v>2000</v>
      </c>
      <c r="I71" s="228">
        <f>IF('Res Tables'!O74="","",'Res Tables'!O74)</f>
        <v>29.416666666666668</v>
      </c>
      <c r="J71" s="228">
        <f>IF('Res Tables'!P74="","",'Res Tables'!P74)</f>
        <v>37.5</v>
      </c>
      <c r="K71" s="229">
        <f>IF('Res Tables'!Q74="","",'Res Tables'!Q74)</f>
        <v>0.13881019830028327</v>
      </c>
      <c r="L71" s="229">
        <f>IF('Res Tables'!R74="","",'Res Tables'!R74)</f>
        <v>0.86118980169971671</v>
      </c>
      <c r="M71" s="234">
        <f t="shared" si="4"/>
        <v>1.7385295798264104</v>
      </c>
      <c r="N71" s="234">
        <f t="shared" si="4"/>
        <v>1.7315356288968897</v>
      </c>
      <c r="O71" s="234">
        <f t="shared" si="4"/>
        <v>1.7112167021941889</v>
      </c>
      <c r="P71" s="234">
        <f t="shared" si="4"/>
        <v>1.6968419009436368</v>
      </c>
      <c r="Q71" s="234">
        <f t="shared" si="4"/>
        <v>1.6861806169735971</v>
      </c>
      <c r="R71" s="234">
        <f t="shared" si="4"/>
        <v>1.6794880090526456</v>
      </c>
      <c r="S71" s="234">
        <f t="shared" si="4"/>
        <v>1.6794880090526456</v>
      </c>
      <c r="T71" s="234">
        <f t="shared" si="4"/>
        <v>1.6794880090526432</v>
      </c>
      <c r="U71" s="234">
        <f t="shared" si="4"/>
        <v>1.6794880090526432</v>
      </c>
      <c r="V71" s="234">
        <f t="shared" si="4"/>
        <v>1.6794880090526432</v>
      </c>
      <c r="W71" s="234">
        <f t="shared" si="4"/>
        <v>1.6794880090526432</v>
      </c>
      <c r="X71" s="234">
        <f t="shared" si="4"/>
        <v>1.6794880090526432</v>
      </c>
    </row>
    <row r="72" spans="1:24" x14ac:dyDescent="0.3">
      <c r="A72" s="222">
        <f>IF('Res Tables'!A75="","",'Res Tables'!A75)</f>
        <v>71</v>
      </c>
      <c r="B72" s="48" t="str">
        <f>IF('Res Tables'!B75="","",'Res Tables'!B75)</f>
        <v>BRC</v>
      </c>
      <c r="C72" s="48" t="str">
        <f>IF('Res Tables'!C75="","",'Res Tables'!C75)</f>
        <v>Medium density residential</v>
      </c>
      <c r="D72" s="48" t="str">
        <f>IF('Res Tables'!D75="","",'Res Tables'!D75)</f>
        <v/>
      </c>
      <c r="E72" s="48" t="str">
        <f>IF('Res Tables'!E75="","",'Res Tables'!E75)</f>
        <v>MDRZ2l - Barolin Street office precinct</v>
      </c>
      <c r="F72" s="48" t="str">
        <f>IF('Res Tables'!F75="","",'Res Tables'!F75)</f>
        <v>Greater Bundaberg</v>
      </c>
      <c r="G72" s="48" t="str">
        <f>IF('Res Tables'!G75="","",'Res Tables'!G75)</f>
        <v/>
      </c>
      <c r="H72" s="86">
        <v>2000</v>
      </c>
      <c r="I72" s="228">
        <f>IF('Res Tables'!O75="","",'Res Tables'!O75)</f>
        <v>29.416666666666668</v>
      </c>
      <c r="J72" s="228">
        <f>IF('Res Tables'!P75="","",'Res Tables'!P75)</f>
        <v>37.5</v>
      </c>
      <c r="K72" s="229">
        <f>IF('Res Tables'!Q75="","",'Res Tables'!Q75)</f>
        <v>0.13881019830028327</v>
      </c>
      <c r="L72" s="229">
        <f>IF('Res Tables'!R75="","",'Res Tables'!R75)</f>
        <v>0.86118980169971671</v>
      </c>
      <c r="M72" s="234">
        <f t="shared" si="4"/>
        <v>1.7385295798264104</v>
      </c>
      <c r="N72" s="234">
        <f t="shared" si="4"/>
        <v>1.7315356288968897</v>
      </c>
      <c r="O72" s="234">
        <f t="shared" si="4"/>
        <v>1.7112167021941889</v>
      </c>
      <c r="P72" s="234">
        <f t="shared" si="4"/>
        <v>1.6968419009436368</v>
      </c>
      <c r="Q72" s="234">
        <f t="shared" si="4"/>
        <v>1.6861806169735971</v>
      </c>
      <c r="R72" s="234">
        <f t="shared" si="4"/>
        <v>1.6794880090526456</v>
      </c>
      <c r="S72" s="234">
        <f t="shared" si="4"/>
        <v>1.6794880090526456</v>
      </c>
      <c r="T72" s="234">
        <f t="shared" si="4"/>
        <v>1.6794880090526432</v>
      </c>
      <c r="U72" s="234">
        <f t="shared" si="4"/>
        <v>1.6794880090526432</v>
      </c>
      <c r="V72" s="234">
        <f t="shared" si="4"/>
        <v>1.6794880090526432</v>
      </c>
      <c r="W72" s="234">
        <f t="shared" si="4"/>
        <v>1.6794880090526432</v>
      </c>
      <c r="X72" s="234">
        <f t="shared" si="4"/>
        <v>1.6794880090526432</v>
      </c>
    </row>
    <row r="73" spans="1:24" x14ac:dyDescent="0.3">
      <c r="A73" s="222">
        <f>IF('Res Tables'!A76="","",'Res Tables'!A76)</f>
        <v>72</v>
      </c>
      <c r="B73" s="48" t="str">
        <f>IF('Res Tables'!B76="","",'Res Tables'!B76)</f>
        <v>BRC</v>
      </c>
      <c r="C73" s="48" t="str">
        <f>IF('Res Tables'!C76="","",'Res Tables'!C76)</f>
        <v>Medium density residential</v>
      </c>
      <c r="D73" s="48" t="str">
        <f>IF('Res Tables'!D76="","",'Res Tables'!D76)</f>
        <v/>
      </c>
      <c r="E73" s="48" t="str">
        <f>IF('Res Tables'!E76="","",'Res Tables'!E76)</f>
        <v/>
      </c>
      <c r="F73" s="48" t="str">
        <f>IF('Res Tables'!F76="","",'Res Tables'!F76)</f>
        <v>Other Areas</v>
      </c>
      <c r="G73" s="48" t="str">
        <f>IF('Res Tables'!G76="","",'Res Tables'!G76)</f>
        <v/>
      </c>
      <c r="H73" s="86">
        <v>2000</v>
      </c>
      <c r="I73" s="228">
        <f>IF('Res Tables'!O76="","",'Res Tables'!O76)</f>
        <v>17.866161616161616</v>
      </c>
      <c r="J73" s="228">
        <f>IF('Res Tables'!P76="","",'Res Tables'!P76)</f>
        <v>23.547979797979799</v>
      </c>
      <c r="K73" s="229">
        <f>IF('Res Tables'!Q76="","",'Res Tables'!Q76)</f>
        <v>0.38091872791519432</v>
      </c>
      <c r="L73" s="229">
        <f>IF('Res Tables'!R76="","",'Res Tables'!R76)</f>
        <v>0.61908127208480568</v>
      </c>
      <c r="M73" s="234">
        <f t="shared" si="4"/>
        <v>1.9661599153120033</v>
      </c>
      <c r="N73" s="234">
        <f t="shared" si="4"/>
        <v>1.9582502276501721</v>
      </c>
      <c r="O73" s="234">
        <f t="shared" si="4"/>
        <v>1.9352708894389701</v>
      </c>
      <c r="P73" s="234">
        <f t="shared" si="4"/>
        <v>1.919013956949942</v>
      </c>
      <c r="Q73" s="234">
        <f t="shared" si="4"/>
        <v>1.9069567625076451</v>
      </c>
      <c r="R73" s="234">
        <f t="shared" si="4"/>
        <v>1.8993878735018055</v>
      </c>
      <c r="S73" s="234">
        <f t="shared" si="4"/>
        <v>1.8993878735018055</v>
      </c>
      <c r="T73" s="234">
        <f t="shared" si="4"/>
        <v>1.8993878735018046</v>
      </c>
      <c r="U73" s="234">
        <f t="shared" si="4"/>
        <v>1.8993878735018046</v>
      </c>
      <c r="V73" s="234">
        <f t="shared" si="4"/>
        <v>1.8993878735018046</v>
      </c>
      <c r="W73" s="234">
        <f t="shared" si="4"/>
        <v>1.8993878735018046</v>
      </c>
      <c r="X73" s="234">
        <f t="shared" si="4"/>
        <v>1.8993878735018046</v>
      </c>
    </row>
    <row r="74" spans="1:24" x14ac:dyDescent="0.3">
      <c r="A74" s="222">
        <f>IF('Res Tables'!A77="","",'Res Tables'!A77)</f>
        <v>73</v>
      </c>
      <c r="B74" s="48" t="str">
        <f>IF('Res Tables'!B77="","",'Res Tables'!B77)</f>
        <v>BRC</v>
      </c>
      <c r="C74" s="48" t="str">
        <f>IF('Res Tables'!C77="","",'Res Tables'!C77)</f>
        <v>Medium density residential</v>
      </c>
      <c r="D74" s="48" t="str">
        <f>IF('Res Tables'!D77="","",'Res Tables'!D77)</f>
        <v/>
      </c>
      <c r="E74" s="48" t="str">
        <f>IF('Res Tables'!E77="","",'Res Tables'!E77)</f>
        <v/>
      </c>
      <c r="F74" s="48" t="str">
        <f>IF('Res Tables'!F77="","",'Res Tables'!F77)</f>
        <v>Coastal</v>
      </c>
      <c r="G74" s="48" t="str">
        <f>IF('Res Tables'!G77="","",'Res Tables'!G77)</f>
        <v/>
      </c>
      <c r="H74" s="86">
        <v>2000</v>
      </c>
      <c r="I74" s="228">
        <f>IF('Res Tables'!O77="","",'Res Tables'!O77)</f>
        <v>22.815873015873017</v>
      </c>
      <c r="J74" s="228">
        <f>IF('Res Tables'!P77="","",'Res Tables'!P77)</f>
        <v>29.492063492063494</v>
      </c>
      <c r="K74" s="229">
        <f>IF('Res Tables'!Q77="","",'Res Tables'!Q77)</f>
        <v>0.23862529567274243</v>
      </c>
      <c r="L74" s="229">
        <f>IF('Res Tables'!R77="","",'Res Tables'!R77)</f>
        <v>0.76137470432725762</v>
      </c>
      <c r="M74" s="234">
        <f t="shared" si="4"/>
        <v>1.8323756914754266</v>
      </c>
      <c r="N74" s="234">
        <f t="shared" si="4"/>
        <v>1.8250042059284823</v>
      </c>
      <c r="O74" s="234">
        <f t="shared" si="4"/>
        <v>1.8035884602322736</v>
      </c>
      <c r="P74" s="234">
        <f t="shared" si="4"/>
        <v>1.7884377048543101</v>
      </c>
      <c r="Q74" s="234">
        <f t="shared" si="4"/>
        <v>1.777200923028275</v>
      </c>
      <c r="R74" s="234">
        <f t="shared" si="4"/>
        <v>1.7701470470348897</v>
      </c>
      <c r="S74" s="234">
        <f t="shared" si="4"/>
        <v>1.7701470470348897</v>
      </c>
      <c r="T74" s="234">
        <f t="shared" si="4"/>
        <v>1.7701470470348879</v>
      </c>
      <c r="U74" s="234">
        <f t="shared" si="4"/>
        <v>1.7701470470348879</v>
      </c>
      <c r="V74" s="234">
        <f t="shared" si="4"/>
        <v>1.7701470470348879</v>
      </c>
      <c r="W74" s="234">
        <f t="shared" si="4"/>
        <v>1.7701470470348879</v>
      </c>
      <c r="X74" s="234">
        <f t="shared" si="4"/>
        <v>1.7701470470348879</v>
      </c>
    </row>
    <row r="75" spans="1:24" x14ac:dyDescent="0.3">
      <c r="A75" s="222">
        <f>IF('Res Tables'!A78="","",'Res Tables'!A78)</f>
        <v>74</v>
      </c>
      <c r="B75" s="48" t="str">
        <f>IF('Res Tables'!B78="","",'Res Tables'!B78)</f>
        <v>BRC</v>
      </c>
      <c r="C75" s="48" t="str">
        <f>IF('Res Tables'!C78="","",'Res Tables'!C78)</f>
        <v>Medium density residential</v>
      </c>
      <c r="D75" s="48" t="str">
        <f>IF('Res Tables'!D78="","",'Res Tables'!D78)</f>
        <v>Kalkie-Ashfield LDA</v>
      </c>
      <c r="E75" s="48" t="str">
        <f>IF('Res Tables'!E78="","",'Res Tables'!E78)</f>
        <v>Medium Density Residential</v>
      </c>
      <c r="F75" s="48" t="str">
        <f>IF('Res Tables'!F78="","",'Res Tables'!F78)</f>
        <v>Greater Bundaberg</v>
      </c>
      <c r="G75" s="48" t="str">
        <f>IF('Res Tables'!G78="","",'Res Tables'!G78)</f>
        <v/>
      </c>
      <c r="H75" s="86">
        <v>2000</v>
      </c>
      <c r="I75" s="228">
        <f>IF('Res Tables'!O78="","",'Res Tables'!O78)</f>
        <v>29.416666666666668</v>
      </c>
      <c r="J75" s="228">
        <f>IF('Res Tables'!P78="","",'Res Tables'!P78)</f>
        <v>37.5</v>
      </c>
      <c r="K75" s="229">
        <f>IF('Res Tables'!Q78="","",'Res Tables'!Q78)</f>
        <v>0.13881019830028327</v>
      </c>
      <c r="L75" s="229">
        <f>IF('Res Tables'!R78="","",'Res Tables'!R78)</f>
        <v>0.86118980169971671</v>
      </c>
      <c r="M75" s="234">
        <f t="shared" si="4"/>
        <v>1.7385295798264104</v>
      </c>
      <c r="N75" s="234">
        <f t="shared" si="4"/>
        <v>1.7315356288968897</v>
      </c>
      <c r="O75" s="234">
        <f t="shared" si="4"/>
        <v>1.7112167021941889</v>
      </c>
      <c r="P75" s="234">
        <f t="shared" si="4"/>
        <v>1.6968419009436368</v>
      </c>
      <c r="Q75" s="234">
        <f t="shared" si="4"/>
        <v>1.6861806169735971</v>
      </c>
      <c r="R75" s="234">
        <f t="shared" si="4"/>
        <v>1.6794880090526456</v>
      </c>
      <c r="S75" s="234">
        <f t="shared" si="4"/>
        <v>1.6794880090526456</v>
      </c>
      <c r="T75" s="234">
        <f t="shared" si="4"/>
        <v>1.6794880090526432</v>
      </c>
      <c r="U75" s="234">
        <f t="shared" si="4"/>
        <v>1.6794880090526432</v>
      </c>
      <c r="V75" s="234">
        <f t="shared" si="4"/>
        <v>1.6794880090526432</v>
      </c>
      <c r="W75" s="234">
        <f t="shared" si="4"/>
        <v>1.6794880090526432</v>
      </c>
      <c r="X75" s="234">
        <f t="shared" si="4"/>
        <v>1.6794880090526432</v>
      </c>
    </row>
    <row r="76" spans="1:24" x14ac:dyDescent="0.3">
      <c r="A76" s="222">
        <f>IF('Res Tables'!A79="","",'Res Tables'!A79)</f>
        <v>75</v>
      </c>
      <c r="B76" s="48" t="str">
        <f>IF('Res Tables'!B79="","",'Res Tables'!B79)</f>
        <v>BRC</v>
      </c>
      <c r="C76" s="48" t="str">
        <f>IF('Res Tables'!C79="","",'Res Tables'!C79)</f>
        <v>Neighbourhood centre</v>
      </c>
      <c r="D76" s="48" t="str">
        <f>IF('Res Tables'!D79="","",'Res Tables'!D79)</f>
        <v/>
      </c>
      <c r="E76" s="48" t="str">
        <f>IF('Res Tables'!E79="","",'Res Tables'!E79)</f>
        <v/>
      </c>
      <c r="F76" s="48" t="str">
        <f>IF('Res Tables'!F79="","",'Res Tables'!F79)</f>
        <v>Greater Bundaberg</v>
      </c>
      <c r="G76" s="48" t="str">
        <f>IF('Res Tables'!G79="","",'Res Tables'!G79)</f>
        <v/>
      </c>
      <c r="H76" s="86">
        <v>0</v>
      </c>
      <c r="I76" s="228">
        <f>IF('Res Tables'!O79="","",'Res Tables'!O79)</f>
        <v>0</v>
      </c>
      <c r="J76" s="228">
        <f>IF('Res Tables'!P79="","",'Res Tables'!P79)</f>
        <v>0</v>
      </c>
      <c r="K76" s="229">
        <f>IF('Res Tables'!Q79="","",'Res Tables'!Q79)</f>
        <v>0</v>
      </c>
      <c r="L76" s="229">
        <f>IF('Res Tables'!R79="","",'Res Tables'!R79)</f>
        <v>1</v>
      </c>
      <c r="M76" s="234">
        <f t="shared" si="4"/>
        <v>1.6080202910451651</v>
      </c>
      <c r="N76" s="234">
        <f t="shared" si="4"/>
        <v>1.6015513674560899</v>
      </c>
      <c r="O76" s="234">
        <f t="shared" si="4"/>
        <v>1.5827577577244301</v>
      </c>
      <c r="P76" s="234">
        <f t="shared" si="4"/>
        <v>1.5694620552187899</v>
      </c>
      <c r="Q76" s="234">
        <f t="shared" si="4"/>
        <v>1.5596011007942301</v>
      </c>
      <c r="R76" s="234">
        <f t="shared" si="4"/>
        <v>1.55341089876271</v>
      </c>
      <c r="S76" s="234">
        <f t="shared" si="4"/>
        <v>1.55341089876271</v>
      </c>
      <c r="T76" s="234">
        <f t="shared" si="4"/>
        <v>1.5534108987627067</v>
      </c>
      <c r="U76" s="234">
        <f t="shared" si="4"/>
        <v>1.5534108987627067</v>
      </c>
      <c r="V76" s="234">
        <f t="shared" si="4"/>
        <v>1.5534108987627067</v>
      </c>
      <c r="W76" s="234">
        <f t="shared" si="4"/>
        <v>1.5534108987627067</v>
      </c>
      <c r="X76" s="234">
        <f t="shared" si="4"/>
        <v>1.5534108987627067</v>
      </c>
    </row>
    <row r="77" spans="1:24" x14ac:dyDescent="0.3">
      <c r="A77" s="222">
        <f>IF('Res Tables'!A80="","",'Res Tables'!A80)</f>
        <v>76</v>
      </c>
      <c r="B77" s="48" t="str">
        <f>IF('Res Tables'!B80="","",'Res Tables'!B80)</f>
        <v>BRC</v>
      </c>
      <c r="C77" s="48" t="str">
        <f>IF('Res Tables'!C80="","",'Res Tables'!C80)</f>
        <v>Neighbourhood centre</v>
      </c>
      <c r="D77" s="48" t="str">
        <f>IF('Res Tables'!D80="","",'Res Tables'!D80)</f>
        <v/>
      </c>
      <c r="E77" s="48" t="str">
        <f>IF('Res Tables'!E80="","",'Res Tables'!E80)</f>
        <v/>
      </c>
      <c r="F77" s="48" t="str">
        <f>IF('Res Tables'!F80="","",'Res Tables'!F80)</f>
        <v>Other Areas</v>
      </c>
      <c r="G77" s="48" t="str">
        <f>IF('Res Tables'!G80="","",'Res Tables'!G80)</f>
        <v/>
      </c>
      <c r="H77" s="86">
        <v>0</v>
      </c>
      <c r="I77" s="228">
        <f>IF('Res Tables'!O80="","",'Res Tables'!O80)</f>
        <v>0</v>
      </c>
      <c r="J77" s="228">
        <f>IF('Res Tables'!P80="","",'Res Tables'!P80)</f>
        <v>0</v>
      </c>
      <c r="K77" s="229">
        <f>IF('Res Tables'!Q80="","",'Res Tables'!Q80)</f>
        <v>0</v>
      </c>
      <c r="L77" s="229">
        <f>IF('Res Tables'!R80="","",'Res Tables'!R80)</f>
        <v>1</v>
      </c>
      <c r="M77" s="234">
        <f t="shared" si="4"/>
        <v>1.6080202910451651</v>
      </c>
      <c r="N77" s="234">
        <f t="shared" si="4"/>
        <v>1.6015513674560899</v>
      </c>
      <c r="O77" s="234">
        <f t="shared" si="4"/>
        <v>1.5827577577244301</v>
      </c>
      <c r="P77" s="234">
        <f t="shared" si="4"/>
        <v>1.5694620552187899</v>
      </c>
      <c r="Q77" s="234">
        <f t="shared" si="4"/>
        <v>1.5596011007942301</v>
      </c>
      <c r="R77" s="234">
        <f t="shared" si="4"/>
        <v>1.55341089876271</v>
      </c>
      <c r="S77" s="234">
        <f t="shared" si="4"/>
        <v>1.55341089876271</v>
      </c>
      <c r="T77" s="234">
        <f t="shared" si="4"/>
        <v>1.5534108987627067</v>
      </c>
      <c r="U77" s="234">
        <f t="shared" si="4"/>
        <v>1.5534108987627067</v>
      </c>
      <c r="V77" s="234">
        <f t="shared" si="4"/>
        <v>1.5534108987627067</v>
      </c>
      <c r="W77" s="234">
        <f t="shared" si="4"/>
        <v>1.5534108987627067</v>
      </c>
      <c r="X77" s="234">
        <f t="shared" si="4"/>
        <v>1.5534108987627067</v>
      </c>
    </row>
    <row r="78" spans="1:24" x14ac:dyDescent="0.3">
      <c r="A78" s="222">
        <f>IF('Res Tables'!A81="","",'Res Tables'!A81)</f>
        <v>77</v>
      </c>
      <c r="B78" s="48" t="str">
        <f>IF('Res Tables'!B81="","",'Res Tables'!B81)</f>
        <v>BRC</v>
      </c>
      <c r="C78" s="48" t="str">
        <f>IF('Res Tables'!C81="","",'Res Tables'!C81)</f>
        <v>Neighbourhood centre</v>
      </c>
      <c r="D78" s="48" t="str">
        <f>IF('Res Tables'!D81="","",'Res Tables'!D81)</f>
        <v/>
      </c>
      <c r="E78" s="48" t="str">
        <f>IF('Res Tables'!E81="","",'Res Tables'!E81)</f>
        <v/>
      </c>
      <c r="F78" s="48" t="str">
        <f>IF('Res Tables'!F81="","",'Res Tables'!F81)</f>
        <v>Coastal</v>
      </c>
      <c r="G78" s="48" t="str">
        <f>IF('Res Tables'!G81="","",'Res Tables'!G81)</f>
        <v/>
      </c>
      <c r="H78" s="86">
        <v>0</v>
      </c>
      <c r="I78" s="228">
        <f>IF('Res Tables'!O81="","",'Res Tables'!O81)</f>
        <v>0</v>
      </c>
      <c r="J78" s="228">
        <f>IF('Res Tables'!P81="","",'Res Tables'!P81)</f>
        <v>0</v>
      </c>
      <c r="K78" s="229">
        <f>IF('Res Tables'!Q81="","",'Res Tables'!Q81)</f>
        <v>0</v>
      </c>
      <c r="L78" s="229">
        <f>IF('Res Tables'!R81="","",'Res Tables'!R81)</f>
        <v>1</v>
      </c>
      <c r="M78" s="234">
        <f t="shared" si="4"/>
        <v>1.6080202910451651</v>
      </c>
      <c r="N78" s="234">
        <f t="shared" si="4"/>
        <v>1.6015513674560899</v>
      </c>
      <c r="O78" s="234">
        <f t="shared" si="4"/>
        <v>1.5827577577244301</v>
      </c>
      <c r="P78" s="234">
        <f t="shared" si="4"/>
        <v>1.5694620552187899</v>
      </c>
      <c r="Q78" s="234">
        <f t="shared" si="4"/>
        <v>1.5596011007942301</v>
      </c>
      <c r="R78" s="234">
        <f t="shared" si="4"/>
        <v>1.55341089876271</v>
      </c>
      <c r="S78" s="234">
        <f t="shared" si="4"/>
        <v>1.55341089876271</v>
      </c>
      <c r="T78" s="234">
        <f t="shared" si="4"/>
        <v>1.5534108987627067</v>
      </c>
      <c r="U78" s="234">
        <f t="shared" si="4"/>
        <v>1.5534108987627067</v>
      </c>
      <c r="V78" s="234">
        <f t="shared" si="4"/>
        <v>1.5534108987627067</v>
      </c>
      <c r="W78" s="234">
        <f t="shared" si="4"/>
        <v>1.5534108987627067</v>
      </c>
      <c r="X78" s="234">
        <f t="shared" si="4"/>
        <v>1.5534108987627067</v>
      </c>
    </row>
    <row r="79" spans="1:24" x14ac:dyDescent="0.3">
      <c r="A79" s="222">
        <f>IF('Res Tables'!A82="","",'Res Tables'!A82)</f>
        <v>78</v>
      </c>
      <c r="B79" s="48" t="str">
        <f>IF('Res Tables'!B82="","",'Res Tables'!B82)</f>
        <v>BRC</v>
      </c>
      <c r="C79" s="48" t="str">
        <f>IF('Res Tables'!C82="","",'Res Tables'!C82)</f>
        <v>Open space</v>
      </c>
      <c r="D79" s="48" t="str">
        <f>IF('Res Tables'!D82="","",'Res Tables'!D82)</f>
        <v/>
      </c>
      <c r="E79" s="48" t="str">
        <f>IF('Res Tables'!E82="","",'Res Tables'!E82)</f>
        <v/>
      </c>
      <c r="F79" s="48" t="str">
        <f>IF('Res Tables'!F82="","",'Res Tables'!F82)</f>
        <v>Greater Bundaberg</v>
      </c>
      <c r="G79" s="48" t="str">
        <f>IF('Res Tables'!G82="","",'Res Tables'!G82)</f>
        <v/>
      </c>
      <c r="H79" s="86">
        <v>0</v>
      </c>
      <c r="I79" s="228" t="str">
        <f>IF('Res Tables'!O82="","",'Res Tables'!O82)</f>
        <v/>
      </c>
      <c r="J79" s="228" t="str">
        <f>IF('Res Tables'!P82="","",'Res Tables'!P82)</f>
        <v/>
      </c>
      <c r="K79" s="229" t="str">
        <f>IF('Res Tables'!Q82="","",'Res Tables'!Q82)</f>
        <v/>
      </c>
      <c r="L79" s="229" t="str">
        <f>IF('Res Tables'!R82="","",'Res Tables'!R82)</f>
        <v/>
      </c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</row>
    <row r="80" spans="1:24" x14ac:dyDescent="0.3">
      <c r="A80" s="222">
        <f>IF('Res Tables'!A83="","",'Res Tables'!A83)</f>
        <v>79</v>
      </c>
      <c r="B80" s="48" t="str">
        <f>IF('Res Tables'!B83="","",'Res Tables'!B83)</f>
        <v>BRC</v>
      </c>
      <c r="C80" s="48" t="str">
        <f>IF('Res Tables'!C83="","",'Res Tables'!C83)</f>
        <v>Open space</v>
      </c>
      <c r="D80" s="48" t="str">
        <f>IF('Res Tables'!D83="","",'Res Tables'!D83)</f>
        <v/>
      </c>
      <c r="E80" s="48" t="str">
        <f>IF('Res Tables'!E83="","",'Res Tables'!E83)</f>
        <v/>
      </c>
      <c r="F80" s="48" t="str">
        <f>IF('Res Tables'!F83="","",'Res Tables'!F83)</f>
        <v>Other Areas</v>
      </c>
      <c r="G80" s="48" t="str">
        <f>IF('Res Tables'!G83="","",'Res Tables'!G83)</f>
        <v/>
      </c>
      <c r="H80" s="86">
        <v>0</v>
      </c>
      <c r="I80" s="228" t="str">
        <f>IF('Res Tables'!O83="","",'Res Tables'!O83)</f>
        <v/>
      </c>
      <c r="J80" s="228" t="str">
        <f>IF('Res Tables'!P83="","",'Res Tables'!P83)</f>
        <v/>
      </c>
      <c r="K80" s="229" t="str">
        <f>IF('Res Tables'!Q83="","",'Res Tables'!Q83)</f>
        <v/>
      </c>
      <c r="L80" s="229" t="str">
        <f>IF('Res Tables'!R83="","",'Res Tables'!R83)</f>
        <v/>
      </c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</row>
    <row r="81" spans="1:24" x14ac:dyDescent="0.3">
      <c r="A81" s="222">
        <f>IF('Res Tables'!A84="","",'Res Tables'!A84)</f>
        <v>80</v>
      </c>
      <c r="B81" s="48" t="str">
        <f>IF('Res Tables'!B84="","",'Res Tables'!B84)</f>
        <v>BRC</v>
      </c>
      <c r="C81" s="48" t="str">
        <f>IF('Res Tables'!C84="","",'Res Tables'!C84)</f>
        <v>Open space</v>
      </c>
      <c r="D81" s="48" t="str">
        <f>IF('Res Tables'!D84="","",'Res Tables'!D84)</f>
        <v/>
      </c>
      <c r="E81" s="48" t="str">
        <f>IF('Res Tables'!E84="","",'Res Tables'!E84)</f>
        <v/>
      </c>
      <c r="F81" s="48" t="str">
        <f>IF('Res Tables'!F84="","",'Res Tables'!F84)</f>
        <v>Coastal</v>
      </c>
      <c r="G81" s="48" t="str">
        <f>IF('Res Tables'!G84="","",'Res Tables'!G84)</f>
        <v/>
      </c>
      <c r="H81" s="86">
        <v>0</v>
      </c>
      <c r="I81" s="228" t="str">
        <f>IF('Res Tables'!O84="","",'Res Tables'!O84)</f>
        <v/>
      </c>
      <c r="J81" s="228" t="str">
        <f>IF('Res Tables'!P84="","",'Res Tables'!P84)</f>
        <v/>
      </c>
      <c r="K81" s="229" t="str">
        <f>IF('Res Tables'!Q84="","",'Res Tables'!Q84)</f>
        <v/>
      </c>
      <c r="L81" s="229" t="str">
        <f>IF('Res Tables'!R84="","",'Res Tables'!R84)</f>
        <v/>
      </c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</row>
    <row r="82" spans="1:24" x14ac:dyDescent="0.3">
      <c r="A82" s="222">
        <f>IF('Res Tables'!A85="","",'Res Tables'!A85)</f>
        <v>81</v>
      </c>
      <c r="B82" s="48" t="str">
        <f>IF('Res Tables'!B85="","",'Res Tables'!B85)</f>
        <v>BRC</v>
      </c>
      <c r="C82" s="48" t="str">
        <f>IF('Res Tables'!C85="","",'Res Tables'!C85)</f>
        <v>Open space</v>
      </c>
      <c r="D82" s="48" t="str">
        <f>IF('Res Tables'!D85="","",'Res Tables'!D85)</f>
        <v>Branyan LAP</v>
      </c>
      <c r="E82" s="48" t="str">
        <f>IF('Res Tables'!E85="","",'Res Tables'!E85)</f>
        <v>Rural Residential</v>
      </c>
      <c r="F82" s="48" t="str">
        <f>IF('Res Tables'!F85="","",'Res Tables'!F85)</f>
        <v>Greater Bundaberg</v>
      </c>
      <c r="G82" s="48" t="str">
        <f>IF('Res Tables'!G85="","",'Res Tables'!G85)</f>
        <v/>
      </c>
      <c r="H82" s="86">
        <v>12000</v>
      </c>
      <c r="I82" s="54">
        <f>IF('Res Tables'!O85="","",'Res Tables'!O85)</f>
        <v>2.25</v>
      </c>
      <c r="J82" s="54">
        <f>IF('Res Tables'!P85="","",'Res Tables'!P85)</f>
        <v>2.5</v>
      </c>
      <c r="K82" s="183">
        <f>IF('Res Tables'!Q85="","",'Res Tables'!Q85)</f>
        <v>1</v>
      </c>
      <c r="L82" s="183">
        <f>IF('Res Tables'!R85="","",'Res Tables'!R85)</f>
        <v>0</v>
      </c>
      <c r="M82" s="234">
        <f t="shared" si="4"/>
        <v>2.5482198612447502</v>
      </c>
      <c r="N82" s="234">
        <f t="shared" si="4"/>
        <v>2.53796859783573</v>
      </c>
      <c r="O82" s="234">
        <f t="shared" si="4"/>
        <v>2.5081864801290199</v>
      </c>
      <c r="P82" s="234">
        <f t="shared" si="4"/>
        <v>2.4871168621753399</v>
      </c>
      <c r="Q82" s="234">
        <f t="shared" si="4"/>
        <v>2.4714902683721198</v>
      </c>
      <c r="R82" s="234">
        <f t="shared" si="4"/>
        <v>2.4616806933004098</v>
      </c>
      <c r="S82" s="234">
        <f t="shared" si="4"/>
        <v>2.4616806933004098</v>
      </c>
      <c r="T82" s="234">
        <f t="shared" si="4"/>
        <v>2.4616806933004129</v>
      </c>
      <c r="U82" s="234">
        <f t="shared" si="4"/>
        <v>2.4616806933004129</v>
      </c>
      <c r="V82" s="234">
        <f t="shared" si="4"/>
        <v>2.4616806933004129</v>
      </c>
      <c r="W82" s="234">
        <f t="shared" si="4"/>
        <v>2.4616806933004129</v>
      </c>
      <c r="X82" s="234">
        <f t="shared" si="4"/>
        <v>2.4616806933004129</v>
      </c>
    </row>
    <row r="83" spans="1:24" x14ac:dyDescent="0.3">
      <c r="A83" s="222">
        <f>IF('Res Tables'!A86="","",'Res Tables'!A86)</f>
        <v>82</v>
      </c>
      <c r="B83" s="48" t="str">
        <f>IF('Res Tables'!B86="","",'Res Tables'!B86)</f>
        <v>BRC</v>
      </c>
      <c r="C83" s="48" t="str">
        <f>IF('Res Tables'!C86="","",'Res Tables'!C86)</f>
        <v>Open space</v>
      </c>
      <c r="D83" s="48" t="str">
        <f>IF('Res Tables'!D86="","",'Res Tables'!D86)</f>
        <v>Branyan LAP</v>
      </c>
      <c r="E83" s="48" t="str">
        <f>IF('Res Tables'!E86="","",'Res Tables'!E86)</f>
        <v>Open Space</v>
      </c>
      <c r="F83" s="48" t="str">
        <f>IF('Res Tables'!F86="","",'Res Tables'!F86)</f>
        <v>Greater Bundaberg</v>
      </c>
      <c r="G83" s="48" t="str">
        <f>IF('Res Tables'!G86="","",'Res Tables'!G86)</f>
        <v/>
      </c>
      <c r="H83" s="86">
        <v>0</v>
      </c>
      <c r="I83" s="54" t="str">
        <f>IF('Res Tables'!O86="","",'Res Tables'!O86)</f>
        <v/>
      </c>
      <c r="J83" s="54" t="str">
        <f>IF('Res Tables'!P86="","",'Res Tables'!P86)</f>
        <v/>
      </c>
      <c r="K83" s="183" t="str">
        <f>IF('Res Tables'!Q86="","",'Res Tables'!Q86)</f>
        <v/>
      </c>
      <c r="L83" s="183" t="str">
        <f>IF('Res Tables'!R86="","",'Res Tables'!R86)</f>
        <v/>
      </c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</row>
    <row r="84" spans="1:24" x14ac:dyDescent="0.3">
      <c r="A84" s="222">
        <f>IF('Res Tables'!A87="","",'Res Tables'!A87)</f>
        <v>83</v>
      </c>
      <c r="B84" s="48" t="str">
        <f>IF('Res Tables'!B87="","",'Res Tables'!B87)</f>
        <v>BRC</v>
      </c>
      <c r="C84" s="48" t="str">
        <f>IF('Res Tables'!C87="","",'Res Tables'!C87)</f>
        <v>Open Space</v>
      </c>
      <c r="D84" s="48" t="str">
        <f>IF('Res Tables'!D87="","",'Res Tables'!D87)</f>
        <v>Central Coast UDA</v>
      </c>
      <c r="E84" s="48" t="str">
        <f>IF('Res Tables'!E87="","",'Res Tables'!E87)</f>
        <v>Rural and Landscape Protection Area</v>
      </c>
      <c r="F84" s="48" t="str">
        <f>IF('Res Tables'!F87="","",'Res Tables'!F87)</f>
        <v>Coastal</v>
      </c>
      <c r="G84" s="48" t="str">
        <f>IF('Res Tables'!G87="","",'Res Tables'!G87)</f>
        <v/>
      </c>
      <c r="H84" s="86">
        <v>60000000</v>
      </c>
      <c r="I84" s="54">
        <f>IF('Res Tables'!O87="","",'Res Tables'!O87)</f>
        <v>4.4999999999999999E-4</v>
      </c>
      <c r="J84" s="54">
        <f>IF('Res Tables'!P87="","",'Res Tables'!P87)</f>
        <v>5.0000000000000001E-4</v>
      </c>
      <c r="K84" s="183">
        <f>IF('Res Tables'!Q87="","",'Res Tables'!Q87)</f>
        <v>1</v>
      </c>
      <c r="L84" s="183">
        <f>IF('Res Tables'!R87="","",'Res Tables'!R87)</f>
        <v>0</v>
      </c>
      <c r="M84" s="234">
        <f t="shared" si="4"/>
        <v>2.5482198612447502</v>
      </c>
      <c r="N84" s="234">
        <f t="shared" si="4"/>
        <v>2.53796859783573</v>
      </c>
      <c r="O84" s="234">
        <f t="shared" si="4"/>
        <v>2.5081864801290199</v>
      </c>
      <c r="P84" s="234">
        <f t="shared" si="4"/>
        <v>2.4871168621753399</v>
      </c>
      <c r="Q84" s="234">
        <f t="shared" si="4"/>
        <v>2.4714902683721198</v>
      </c>
      <c r="R84" s="234">
        <f t="shared" si="4"/>
        <v>2.4616806933004098</v>
      </c>
      <c r="S84" s="234">
        <f t="shared" si="4"/>
        <v>2.4616806933004098</v>
      </c>
      <c r="T84" s="234">
        <f t="shared" si="4"/>
        <v>2.4616806933004129</v>
      </c>
      <c r="U84" s="234">
        <f t="shared" si="4"/>
        <v>2.4616806933004129</v>
      </c>
      <c r="V84" s="234">
        <f t="shared" ref="M84:X105" si="5">($K84*V$116)+($L84*V$117)</f>
        <v>2.4616806933004129</v>
      </c>
      <c r="W84" s="234">
        <f t="shared" si="5"/>
        <v>2.4616806933004129</v>
      </c>
      <c r="X84" s="234">
        <f t="shared" si="5"/>
        <v>2.4616806933004129</v>
      </c>
    </row>
    <row r="85" spans="1:24" x14ac:dyDescent="0.3">
      <c r="A85" s="222">
        <f>IF('Res Tables'!A88="","",'Res Tables'!A88)</f>
        <v>84</v>
      </c>
      <c r="B85" s="48" t="str">
        <f>IF('Res Tables'!B88="","",'Res Tables'!B88)</f>
        <v>BRC</v>
      </c>
      <c r="C85" s="48" t="str">
        <f>IF('Res Tables'!C88="","",'Res Tables'!C88)</f>
        <v>Open Space</v>
      </c>
      <c r="D85" s="48" t="str">
        <f>IF('Res Tables'!D88="","",'Res Tables'!D88)</f>
        <v>Central Coast UDA</v>
      </c>
      <c r="E85" s="48" t="str">
        <f>IF('Res Tables'!E88="","",'Res Tables'!E88)</f>
        <v>Environmental Management</v>
      </c>
      <c r="F85" s="48" t="str">
        <f>IF('Res Tables'!F88="","",'Res Tables'!F88)</f>
        <v>Coastal</v>
      </c>
      <c r="G85" s="48" t="str">
        <f>IF('Res Tables'!G88="","",'Res Tables'!G88)</f>
        <v/>
      </c>
      <c r="H85" s="86">
        <v>0</v>
      </c>
      <c r="I85" s="54" t="str">
        <f>IF('Res Tables'!O88="","",'Res Tables'!O88)</f>
        <v/>
      </c>
      <c r="J85" s="54" t="str">
        <f>IF('Res Tables'!P88="","",'Res Tables'!P88)</f>
        <v/>
      </c>
      <c r="K85" s="183" t="str">
        <f>IF('Res Tables'!Q88="","",'Res Tables'!Q88)</f>
        <v/>
      </c>
      <c r="L85" s="183" t="str">
        <f>IF('Res Tables'!R88="","",'Res Tables'!R88)</f>
        <v/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</row>
    <row r="86" spans="1:24" x14ac:dyDescent="0.3">
      <c r="A86" s="222">
        <f>IF('Res Tables'!A89="","",'Res Tables'!A89)</f>
        <v>85</v>
      </c>
      <c r="B86" s="48" t="str">
        <f>IF('Res Tables'!B89="","",'Res Tables'!B89)</f>
        <v>BRC</v>
      </c>
      <c r="C86" s="48" t="str">
        <f>IF('Res Tables'!C89="","",'Res Tables'!C89)</f>
        <v>Principal centre</v>
      </c>
      <c r="D86" s="48" t="str">
        <f>IF('Res Tables'!D89="","",'Res Tables'!D89)</f>
        <v/>
      </c>
      <c r="E86" s="48" t="str">
        <f>IF('Res Tables'!E89="","",'Res Tables'!E89)</f>
        <v>PCZ2 - City Centre Riverfront</v>
      </c>
      <c r="F86" s="48" t="str">
        <f>IF('Res Tables'!F89="","",'Res Tables'!F89)</f>
        <v>Greater Bundaberg</v>
      </c>
      <c r="G86" s="48" t="str">
        <f>IF('Res Tables'!G89="","",'Res Tables'!G89)</f>
        <v/>
      </c>
      <c r="H86" s="86">
        <v>2000</v>
      </c>
      <c r="I86" s="54">
        <f>IF('Res Tables'!O89="","",'Res Tables'!O89)</f>
        <v>52.65</v>
      </c>
      <c r="J86" s="54">
        <f>IF('Res Tables'!P89="","",'Res Tables'!P89)</f>
        <v>65.8125</v>
      </c>
      <c r="K86" s="183">
        <f>IF('Res Tables'!Q89="","",'Res Tables'!Q89)</f>
        <v>0</v>
      </c>
      <c r="L86" s="183">
        <f>IF('Res Tables'!R89="","",'Res Tables'!R89)</f>
        <v>1</v>
      </c>
      <c r="M86" s="234">
        <f t="shared" si="5"/>
        <v>1.6080202910451651</v>
      </c>
      <c r="N86" s="234">
        <f t="shared" si="5"/>
        <v>1.6015513674560899</v>
      </c>
      <c r="O86" s="234">
        <f t="shared" si="5"/>
        <v>1.5827577577244301</v>
      </c>
      <c r="P86" s="234">
        <f t="shared" si="5"/>
        <v>1.5694620552187899</v>
      </c>
      <c r="Q86" s="234">
        <f t="shared" si="5"/>
        <v>1.5596011007942301</v>
      </c>
      <c r="R86" s="234">
        <f t="shared" si="5"/>
        <v>1.55341089876271</v>
      </c>
      <c r="S86" s="234">
        <f t="shared" si="5"/>
        <v>1.55341089876271</v>
      </c>
      <c r="T86" s="234">
        <f t="shared" si="5"/>
        <v>1.5534108987627067</v>
      </c>
      <c r="U86" s="234">
        <f t="shared" si="5"/>
        <v>1.5534108987627067</v>
      </c>
      <c r="V86" s="234">
        <f t="shared" si="5"/>
        <v>1.5534108987627067</v>
      </c>
      <c r="W86" s="234">
        <f t="shared" si="5"/>
        <v>1.5534108987627067</v>
      </c>
      <c r="X86" s="234">
        <f t="shared" si="5"/>
        <v>1.5534108987627067</v>
      </c>
    </row>
    <row r="87" spans="1:24" x14ac:dyDescent="0.3">
      <c r="A87" s="222">
        <f>IF('Res Tables'!A90="","",'Res Tables'!A90)</f>
        <v>86</v>
      </c>
      <c r="B87" s="48" t="str">
        <f>IF('Res Tables'!B90="","",'Res Tables'!B90)</f>
        <v>BRC</v>
      </c>
      <c r="C87" s="48" t="str">
        <f>IF('Res Tables'!C90="","",'Res Tables'!C90)</f>
        <v>Principal centre</v>
      </c>
      <c r="D87" s="48" t="str">
        <f>IF('Res Tables'!D90="","",'Res Tables'!D90)</f>
        <v/>
      </c>
      <c r="E87" s="48" t="str">
        <f>IF('Res Tables'!E90="","",'Res Tables'!E90)</f>
        <v>PCZ3 - City Centre Frame</v>
      </c>
      <c r="F87" s="48" t="str">
        <f>IF('Res Tables'!F90="","",'Res Tables'!F90)</f>
        <v>Greater Bundaberg</v>
      </c>
      <c r="G87" s="48" t="str">
        <f>IF('Res Tables'!G90="","",'Res Tables'!G90)</f>
        <v/>
      </c>
      <c r="H87" s="86">
        <v>2000</v>
      </c>
      <c r="I87" s="54">
        <f>IF('Res Tables'!O90="","",'Res Tables'!O90)</f>
        <v>28.6</v>
      </c>
      <c r="J87" s="54">
        <f>IF('Res Tables'!P90="","",'Res Tables'!P90)</f>
        <v>35.75</v>
      </c>
      <c r="K87" s="183">
        <f>IF('Res Tables'!Q90="","",'Res Tables'!Q90)</f>
        <v>0</v>
      </c>
      <c r="L87" s="183">
        <f>IF('Res Tables'!R90="","",'Res Tables'!R90)</f>
        <v>1</v>
      </c>
      <c r="M87" s="234">
        <f t="shared" si="5"/>
        <v>1.6080202910451651</v>
      </c>
      <c r="N87" s="234">
        <f t="shared" si="5"/>
        <v>1.6015513674560899</v>
      </c>
      <c r="O87" s="234">
        <f t="shared" si="5"/>
        <v>1.5827577577244301</v>
      </c>
      <c r="P87" s="234">
        <f t="shared" si="5"/>
        <v>1.5694620552187899</v>
      </c>
      <c r="Q87" s="234">
        <f t="shared" si="5"/>
        <v>1.5596011007942301</v>
      </c>
      <c r="R87" s="234">
        <f t="shared" si="5"/>
        <v>1.55341089876271</v>
      </c>
      <c r="S87" s="234">
        <f t="shared" si="5"/>
        <v>1.55341089876271</v>
      </c>
      <c r="T87" s="234">
        <f t="shared" si="5"/>
        <v>1.5534108987627067</v>
      </c>
      <c r="U87" s="234">
        <f t="shared" si="5"/>
        <v>1.5534108987627067</v>
      </c>
      <c r="V87" s="234">
        <f t="shared" si="5"/>
        <v>1.5534108987627067</v>
      </c>
      <c r="W87" s="234">
        <f t="shared" si="5"/>
        <v>1.5534108987627067</v>
      </c>
      <c r="X87" s="234">
        <f t="shared" si="5"/>
        <v>1.5534108987627067</v>
      </c>
    </row>
    <row r="88" spans="1:24" x14ac:dyDescent="0.3">
      <c r="A88" s="222">
        <f>IF('Res Tables'!A91="","",'Res Tables'!A91)</f>
        <v>87</v>
      </c>
      <c r="B88" s="48" t="str">
        <f>IF('Res Tables'!B91="","",'Res Tables'!B91)</f>
        <v>BRC</v>
      </c>
      <c r="C88" s="48" t="str">
        <f>IF('Res Tables'!C91="","",'Res Tables'!C91)</f>
        <v>Principal centre</v>
      </c>
      <c r="D88" s="48" t="str">
        <f>IF('Res Tables'!D91="","",'Res Tables'!D91)</f>
        <v/>
      </c>
      <c r="E88" s="48" t="str">
        <f>IF('Res Tables'!E91="","",'Res Tables'!E91)</f>
        <v>PCZ4</v>
      </c>
      <c r="F88" s="48" t="str">
        <f>IF('Res Tables'!F91="","",'Res Tables'!F91)</f>
        <v>Greater Bundaberg</v>
      </c>
      <c r="G88" s="48" t="str">
        <f>IF('Res Tables'!G91="","",'Res Tables'!G91)</f>
        <v/>
      </c>
      <c r="H88" s="86">
        <v>2000</v>
      </c>
      <c r="I88" s="54">
        <f>IF('Res Tables'!O91="","",'Res Tables'!O91)</f>
        <v>28.6</v>
      </c>
      <c r="J88" s="54">
        <f>IF('Res Tables'!P91="","",'Res Tables'!P91)</f>
        <v>35.75</v>
      </c>
      <c r="K88" s="183">
        <f>IF('Res Tables'!Q91="","",'Res Tables'!Q91)</f>
        <v>0</v>
      </c>
      <c r="L88" s="183">
        <f>IF('Res Tables'!R91="","",'Res Tables'!R91)</f>
        <v>1</v>
      </c>
      <c r="M88" s="234">
        <f t="shared" si="5"/>
        <v>1.6080202910451651</v>
      </c>
      <c r="N88" s="234">
        <f t="shared" si="5"/>
        <v>1.6015513674560899</v>
      </c>
      <c r="O88" s="234">
        <f t="shared" si="5"/>
        <v>1.5827577577244301</v>
      </c>
      <c r="P88" s="234">
        <f t="shared" si="5"/>
        <v>1.5694620552187899</v>
      </c>
      <c r="Q88" s="234">
        <f t="shared" si="5"/>
        <v>1.5596011007942301</v>
      </c>
      <c r="R88" s="234">
        <f t="shared" si="5"/>
        <v>1.55341089876271</v>
      </c>
      <c r="S88" s="234">
        <f t="shared" si="5"/>
        <v>1.55341089876271</v>
      </c>
      <c r="T88" s="234">
        <f t="shared" si="5"/>
        <v>1.5534108987627067</v>
      </c>
      <c r="U88" s="234">
        <f t="shared" si="5"/>
        <v>1.5534108987627067</v>
      </c>
      <c r="V88" s="234">
        <f t="shared" si="5"/>
        <v>1.5534108987627067</v>
      </c>
      <c r="W88" s="234">
        <f t="shared" si="5"/>
        <v>1.5534108987627067</v>
      </c>
      <c r="X88" s="234">
        <f t="shared" si="5"/>
        <v>1.5534108987627067</v>
      </c>
    </row>
    <row r="89" spans="1:24" x14ac:dyDescent="0.3">
      <c r="A89" s="222">
        <f>IF('Res Tables'!A92="","",'Res Tables'!A92)</f>
        <v>88</v>
      </c>
      <c r="B89" s="48" t="str">
        <f>IF('Res Tables'!B92="","",'Res Tables'!B92)</f>
        <v>BRC</v>
      </c>
      <c r="C89" s="48" t="str">
        <f>IF('Res Tables'!C92="","",'Res Tables'!C92)</f>
        <v>Principal centre</v>
      </c>
      <c r="D89" s="48" t="str">
        <f>IF('Res Tables'!D92="","",'Res Tables'!D92)</f>
        <v/>
      </c>
      <c r="E89" s="48" t="str">
        <f>IF('Res Tables'!E92="","",'Res Tables'!E92)</f>
        <v>PCZ1 - City Centre Core</v>
      </c>
      <c r="F89" s="48" t="str">
        <f>IF('Res Tables'!F92="","",'Res Tables'!F92)</f>
        <v>Greater Bundaberg</v>
      </c>
      <c r="G89" s="48" t="str">
        <f>IF('Res Tables'!G92="","",'Res Tables'!G92)</f>
        <v/>
      </c>
      <c r="H89" s="86">
        <v>2000</v>
      </c>
      <c r="I89" s="54">
        <f>IF('Res Tables'!O92="","",'Res Tables'!O92)</f>
        <v>52.65</v>
      </c>
      <c r="J89" s="54">
        <f>IF('Res Tables'!P92="","",'Res Tables'!P92)</f>
        <v>65.8125</v>
      </c>
      <c r="K89" s="183">
        <f>IF('Res Tables'!Q92="","",'Res Tables'!Q92)</f>
        <v>0</v>
      </c>
      <c r="L89" s="183">
        <f>IF('Res Tables'!R92="","",'Res Tables'!R92)</f>
        <v>1</v>
      </c>
      <c r="M89" s="234">
        <f t="shared" si="5"/>
        <v>1.6080202910451651</v>
      </c>
      <c r="N89" s="234">
        <f t="shared" si="5"/>
        <v>1.6015513674560899</v>
      </c>
      <c r="O89" s="234">
        <f t="shared" si="5"/>
        <v>1.5827577577244301</v>
      </c>
      <c r="P89" s="234">
        <f t="shared" si="5"/>
        <v>1.5694620552187899</v>
      </c>
      <c r="Q89" s="234">
        <f t="shared" si="5"/>
        <v>1.5596011007942301</v>
      </c>
      <c r="R89" s="234">
        <f t="shared" si="5"/>
        <v>1.55341089876271</v>
      </c>
      <c r="S89" s="234">
        <f t="shared" si="5"/>
        <v>1.55341089876271</v>
      </c>
      <c r="T89" s="234">
        <f t="shared" si="5"/>
        <v>1.5534108987627067</v>
      </c>
      <c r="U89" s="234">
        <f t="shared" si="5"/>
        <v>1.5534108987627067</v>
      </c>
      <c r="V89" s="234">
        <f t="shared" si="5"/>
        <v>1.5534108987627067</v>
      </c>
      <c r="W89" s="234">
        <f t="shared" si="5"/>
        <v>1.5534108987627067</v>
      </c>
      <c r="X89" s="234">
        <f t="shared" si="5"/>
        <v>1.5534108987627067</v>
      </c>
    </row>
    <row r="90" spans="1:24" x14ac:dyDescent="0.3">
      <c r="A90" s="222">
        <f>IF('Res Tables'!A93="","",'Res Tables'!A93)</f>
        <v>89</v>
      </c>
      <c r="B90" s="48" t="str">
        <f>IF('Res Tables'!B93="","",'Res Tables'!B93)</f>
        <v>BRC</v>
      </c>
      <c r="C90" s="48" t="str">
        <f>IF('Res Tables'!C93="","",'Res Tables'!C93)</f>
        <v>Rural</v>
      </c>
      <c r="D90" s="48" t="str">
        <f>IF('Res Tables'!D93="","",'Res Tables'!D93)</f>
        <v/>
      </c>
      <c r="E90" s="48" t="str">
        <f>IF('Res Tables'!E93="","",'Res Tables'!E93)</f>
        <v/>
      </c>
      <c r="F90" s="48" t="str">
        <f>IF('Res Tables'!F93="","",'Res Tables'!F93)</f>
        <v>Greater Bundaberg</v>
      </c>
      <c r="G90" s="48" t="str">
        <f>IF('Res Tables'!G93="","",'Res Tables'!G93)</f>
        <v/>
      </c>
      <c r="H90" s="86">
        <v>60000000</v>
      </c>
      <c r="I90" s="54">
        <f>IF('Res Tables'!O93="","",'Res Tables'!O93)</f>
        <v>4.4999999999999999E-4</v>
      </c>
      <c r="J90" s="54">
        <f>IF('Res Tables'!P93="","",'Res Tables'!P93)</f>
        <v>5.0000000000000001E-4</v>
      </c>
      <c r="K90" s="183">
        <f>IF('Res Tables'!Q93="","",'Res Tables'!Q93)</f>
        <v>1</v>
      </c>
      <c r="L90" s="183">
        <f>IF('Res Tables'!R93="","",'Res Tables'!R93)</f>
        <v>0</v>
      </c>
      <c r="M90" s="234">
        <f t="shared" si="5"/>
        <v>2.5482198612447502</v>
      </c>
      <c r="N90" s="234">
        <f t="shared" si="5"/>
        <v>2.53796859783573</v>
      </c>
      <c r="O90" s="234">
        <f t="shared" si="5"/>
        <v>2.5081864801290199</v>
      </c>
      <c r="P90" s="234">
        <f t="shared" si="5"/>
        <v>2.4871168621753399</v>
      </c>
      <c r="Q90" s="234">
        <f t="shared" si="5"/>
        <v>2.4714902683721198</v>
      </c>
      <c r="R90" s="234">
        <f t="shared" si="5"/>
        <v>2.4616806933004098</v>
      </c>
      <c r="S90" s="234">
        <f t="shared" si="5"/>
        <v>2.4616806933004098</v>
      </c>
      <c r="T90" s="234">
        <f t="shared" si="5"/>
        <v>2.4616806933004129</v>
      </c>
      <c r="U90" s="234">
        <f t="shared" si="5"/>
        <v>2.4616806933004129</v>
      </c>
      <c r="V90" s="234">
        <f t="shared" si="5"/>
        <v>2.4616806933004129</v>
      </c>
      <c r="W90" s="234">
        <f t="shared" si="5"/>
        <v>2.4616806933004129</v>
      </c>
      <c r="X90" s="234">
        <f t="shared" si="5"/>
        <v>2.4616806933004129</v>
      </c>
    </row>
    <row r="91" spans="1:24" x14ac:dyDescent="0.3">
      <c r="A91" s="222">
        <f>IF('Res Tables'!A94="","",'Res Tables'!A94)</f>
        <v>90</v>
      </c>
      <c r="B91" s="48" t="str">
        <f>IF('Res Tables'!B94="","",'Res Tables'!B94)</f>
        <v>BRC</v>
      </c>
      <c r="C91" s="48" t="str">
        <f>IF('Res Tables'!C94="","",'Res Tables'!C94)</f>
        <v>Rural</v>
      </c>
      <c r="D91" s="48" t="str">
        <f>IF('Res Tables'!D94="","",'Res Tables'!D94)</f>
        <v/>
      </c>
      <c r="E91" s="48" t="str">
        <f>IF('Res Tables'!E94="","",'Res Tables'!E94)</f>
        <v/>
      </c>
      <c r="F91" s="48" t="str">
        <f>IF('Res Tables'!F94="","",'Res Tables'!F94)</f>
        <v>Other Areas</v>
      </c>
      <c r="G91" s="48" t="str">
        <f>IF('Res Tables'!G94="","",'Res Tables'!G94)</f>
        <v/>
      </c>
      <c r="H91" s="86">
        <v>60000000</v>
      </c>
      <c r="I91" s="54">
        <f>IF('Res Tables'!O94="","",'Res Tables'!O94)</f>
        <v>4.4999999999999999E-4</v>
      </c>
      <c r="J91" s="54">
        <f>IF('Res Tables'!P94="","",'Res Tables'!P94)</f>
        <v>5.0000000000000001E-4</v>
      </c>
      <c r="K91" s="183">
        <f>IF('Res Tables'!Q94="","",'Res Tables'!Q94)</f>
        <v>1</v>
      </c>
      <c r="L91" s="183">
        <f>IF('Res Tables'!R94="","",'Res Tables'!R94)</f>
        <v>0</v>
      </c>
      <c r="M91" s="234">
        <f t="shared" si="5"/>
        <v>2.5482198612447502</v>
      </c>
      <c r="N91" s="234">
        <f t="shared" si="5"/>
        <v>2.53796859783573</v>
      </c>
      <c r="O91" s="234">
        <f t="shared" si="5"/>
        <v>2.5081864801290199</v>
      </c>
      <c r="P91" s="234">
        <f t="shared" si="5"/>
        <v>2.4871168621753399</v>
      </c>
      <c r="Q91" s="234">
        <f t="shared" si="5"/>
        <v>2.4714902683721198</v>
      </c>
      <c r="R91" s="234">
        <f t="shared" si="5"/>
        <v>2.4616806933004098</v>
      </c>
      <c r="S91" s="234">
        <f t="shared" si="5"/>
        <v>2.4616806933004098</v>
      </c>
      <c r="T91" s="234">
        <f t="shared" si="5"/>
        <v>2.4616806933004129</v>
      </c>
      <c r="U91" s="234">
        <f t="shared" si="5"/>
        <v>2.4616806933004129</v>
      </c>
      <c r="V91" s="234">
        <f t="shared" si="5"/>
        <v>2.4616806933004129</v>
      </c>
      <c r="W91" s="234">
        <f t="shared" si="5"/>
        <v>2.4616806933004129</v>
      </c>
      <c r="X91" s="234">
        <f t="shared" si="5"/>
        <v>2.4616806933004129</v>
      </c>
    </row>
    <row r="92" spans="1:24" x14ac:dyDescent="0.3">
      <c r="A92" s="222">
        <f>IF('Res Tables'!A95="","",'Res Tables'!A95)</f>
        <v>91</v>
      </c>
      <c r="B92" s="48" t="str">
        <f>IF('Res Tables'!B95="","",'Res Tables'!B95)</f>
        <v>BRC</v>
      </c>
      <c r="C92" s="48" t="str">
        <f>IF('Res Tables'!C95="","",'Res Tables'!C95)</f>
        <v>Rural</v>
      </c>
      <c r="D92" s="48" t="str">
        <f>IF('Res Tables'!D95="","",'Res Tables'!D95)</f>
        <v/>
      </c>
      <c r="E92" s="48" t="str">
        <f>IF('Res Tables'!E95="","",'Res Tables'!E95)</f>
        <v/>
      </c>
      <c r="F92" s="48" t="str">
        <f>IF('Res Tables'!F95="","",'Res Tables'!F95)</f>
        <v>Coastal</v>
      </c>
      <c r="G92" s="48" t="str">
        <f>IF('Res Tables'!G95="","",'Res Tables'!G95)</f>
        <v/>
      </c>
      <c r="H92" s="86">
        <v>60000000</v>
      </c>
      <c r="I92" s="54">
        <f>IF('Res Tables'!O95="","",'Res Tables'!O95)</f>
        <v>4.4999999999999999E-4</v>
      </c>
      <c r="J92" s="54">
        <f>IF('Res Tables'!P95="","",'Res Tables'!P95)</f>
        <v>5.0000000000000001E-4</v>
      </c>
      <c r="K92" s="183">
        <f>IF('Res Tables'!Q95="","",'Res Tables'!Q95)</f>
        <v>1</v>
      </c>
      <c r="L92" s="183">
        <f>IF('Res Tables'!R95="","",'Res Tables'!R95)</f>
        <v>0</v>
      </c>
      <c r="M92" s="234">
        <f t="shared" si="5"/>
        <v>2.5482198612447502</v>
      </c>
      <c r="N92" s="234">
        <f t="shared" si="5"/>
        <v>2.53796859783573</v>
      </c>
      <c r="O92" s="234">
        <f t="shared" si="5"/>
        <v>2.5081864801290199</v>
      </c>
      <c r="P92" s="234">
        <f t="shared" si="5"/>
        <v>2.4871168621753399</v>
      </c>
      <c r="Q92" s="234">
        <f t="shared" si="5"/>
        <v>2.4714902683721198</v>
      </c>
      <c r="R92" s="234">
        <f t="shared" si="5"/>
        <v>2.4616806933004098</v>
      </c>
      <c r="S92" s="234">
        <f t="shared" si="5"/>
        <v>2.4616806933004098</v>
      </c>
      <c r="T92" s="234">
        <f t="shared" si="5"/>
        <v>2.4616806933004129</v>
      </c>
      <c r="U92" s="234">
        <f t="shared" si="5"/>
        <v>2.4616806933004129</v>
      </c>
      <c r="V92" s="234">
        <f t="shared" si="5"/>
        <v>2.4616806933004129</v>
      </c>
      <c r="W92" s="234">
        <f t="shared" si="5"/>
        <v>2.4616806933004129</v>
      </c>
      <c r="X92" s="234">
        <f t="shared" si="5"/>
        <v>2.4616806933004129</v>
      </c>
    </row>
    <row r="93" spans="1:24" x14ac:dyDescent="0.3">
      <c r="A93" s="222">
        <f>IF('Res Tables'!A96="","",'Res Tables'!A96)</f>
        <v>92</v>
      </c>
      <c r="B93" s="48" t="str">
        <f>IF('Res Tables'!B96="","",'Res Tables'!B96)</f>
        <v>BRC</v>
      </c>
      <c r="C93" s="48" t="str">
        <f>IF('Res Tables'!C96="","",'Res Tables'!C96)</f>
        <v>Rural</v>
      </c>
      <c r="D93" s="48" t="str">
        <f>IF('Res Tables'!D96="","",'Res Tables'!D96)</f>
        <v>Central Coast UDA</v>
      </c>
      <c r="E93" s="48" t="str">
        <f>IF('Res Tables'!E96="","",'Res Tables'!E96)</f>
        <v>Low Density Residential</v>
      </c>
      <c r="F93" s="48" t="str">
        <f>IF('Res Tables'!F96="","",'Res Tables'!F96)</f>
        <v>Coastal</v>
      </c>
      <c r="G93" s="48" t="str">
        <f>IF('Res Tables'!G96="","",'Res Tables'!G96)</f>
        <v/>
      </c>
      <c r="H93" s="86">
        <v>2550</v>
      </c>
      <c r="I93" s="54">
        <f>IF('Res Tables'!O96="","",'Res Tables'!O96)</f>
        <v>10.269281045751633</v>
      </c>
      <c r="J93" s="54">
        <f>IF('Res Tables'!P96="","",'Res Tables'!P96)</f>
        <v>14.130718954248367</v>
      </c>
      <c r="K93" s="183">
        <f>IF('Res Tables'!Q96="","",'Res Tables'!Q96)</f>
        <v>0.70570264765784108</v>
      </c>
      <c r="L93" s="183">
        <f>IF('Res Tables'!R96="","",'Res Tables'!R96)</f>
        <v>0.29429735234215892</v>
      </c>
      <c r="M93" s="234">
        <f t="shared" si="5"/>
        <v>2.2715216170617767</v>
      </c>
      <c r="N93" s="234">
        <f t="shared" si="5"/>
        <v>2.2623834862474244</v>
      </c>
      <c r="O93" s="234">
        <f t="shared" si="5"/>
        <v>2.2358352573439624</v>
      </c>
      <c r="P93" s="234">
        <f t="shared" si="5"/>
        <v>2.2170534821239722</v>
      </c>
      <c r="Q93" s="234">
        <f t="shared" si="5"/>
        <v>2.2031237007244515</v>
      </c>
      <c r="R93" s="234">
        <f t="shared" si="5"/>
        <v>2.1943792975556082</v>
      </c>
      <c r="S93" s="234">
        <f t="shared" si="5"/>
        <v>2.1943792975556082</v>
      </c>
      <c r="T93" s="234">
        <f t="shared" si="5"/>
        <v>2.1943792975556091</v>
      </c>
      <c r="U93" s="234">
        <f t="shared" si="5"/>
        <v>2.1943792975556091</v>
      </c>
      <c r="V93" s="234">
        <f t="shared" si="5"/>
        <v>2.1943792975556091</v>
      </c>
      <c r="W93" s="234">
        <f t="shared" si="5"/>
        <v>2.1943792975556091</v>
      </c>
      <c r="X93" s="234">
        <f t="shared" si="5"/>
        <v>2.1943792975556091</v>
      </c>
    </row>
    <row r="94" spans="1:24" x14ac:dyDescent="0.3">
      <c r="A94" s="222">
        <f>IF('Res Tables'!A97="","",'Res Tables'!A97)</f>
        <v>93</v>
      </c>
      <c r="B94" s="48" t="str">
        <f>IF('Res Tables'!B97="","",'Res Tables'!B97)</f>
        <v>BRC</v>
      </c>
      <c r="C94" s="48" t="str">
        <f>IF('Res Tables'!C97="","",'Res Tables'!C97)</f>
        <v>Rural</v>
      </c>
      <c r="D94" s="48" t="str">
        <f>IF('Res Tables'!D97="","",'Res Tables'!D97)</f>
        <v>Central Coast UDA</v>
      </c>
      <c r="E94" s="48" t="str">
        <f>IF('Res Tables'!E97="","",'Res Tables'!E97)</f>
        <v>Rural and Landscape Protection Area</v>
      </c>
      <c r="F94" s="48" t="str">
        <f>IF('Res Tables'!F97="","",'Res Tables'!F97)</f>
        <v>Coastal</v>
      </c>
      <c r="G94" s="48" t="str">
        <f>IF('Res Tables'!G97="","",'Res Tables'!G97)</f>
        <v/>
      </c>
      <c r="H94" s="86">
        <v>60000000</v>
      </c>
      <c r="I94" s="54">
        <f>IF('Res Tables'!O97="","",'Res Tables'!O97)</f>
        <v>4.4999999999999999E-4</v>
      </c>
      <c r="J94" s="54">
        <f>IF('Res Tables'!P97="","",'Res Tables'!P97)</f>
        <v>5.0000000000000001E-4</v>
      </c>
      <c r="K94" s="183">
        <f>IF('Res Tables'!Q97="","",'Res Tables'!Q97)</f>
        <v>1</v>
      </c>
      <c r="L94" s="183">
        <f>IF('Res Tables'!R97="","",'Res Tables'!R97)</f>
        <v>0</v>
      </c>
      <c r="M94" s="234">
        <f t="shared" si="5"/>
        <v>2.5482198612447502</v>
      </c>
      <c r="N94" s="234">
        <f t="shared" si="5"/>
        <v>2.53796859783573</v>
      </c>
      <c r="O94" s="234">
        <f t="shared" si="5"/>
        <v>2.5081864801290199</v>
      </c>
      <c r="P94" s="234">
        <f t="shared" si="5"/>
        <v>2.4871168621753399</v>
      </c>
      <c r="Q94" s="234">
        <f t="shared" si="5"/>
        <v>2.4714902683721198</v>
      </c>
      <c r="R94" s="234">
        <f t="shared" si="5"/>
        <v>2.4616806933004098</v>
      </c>
      <c r="S94" s="234">
        <f t="shared" si="5"/>
        <v>2.4616806933004098</v>
      </c>
      <c r="T94" s="234">
        <f t="shared" si="5"/>
        <v>2.4616806933004129</v>
      </c>
      <c r="U94" s="234">
        <f t="shared" si="5"/>
        <v>2.4616806933004129</v>
      </c>
      <c r="V94" s="234">
        <f t="shared" si="5"/>
        <v>2.4616806933004129</v>
      </c>
      <c r="W94" s="234">
        <f t="shared" si="5"/>
        <v>2.4616806933004129</v>
      </c>
      <c r="X94" s="234">
        <f t="shared" si="5"/>
        <v>2.4616806933004129</v>
      </c>
    </row>
    <row r="95" spans="1:24" x14ac:dyDescent="0.3">
      <c r="A95" s="222">
        <f>IF('Res Tables'!A98="","",'Res Tables'!A98)</f>
        <v>94</v>
      </c>
      <c r="B95" s="48" t="str">
        <f>IF('Res Tables'!B98="","",'Res Tables'!B98)</f>
        <v>BRC</v>
      </c>
      <c r="C95" s="48" t="str">
        <f>IF('Res Tables'!C98="","",'Res Tables'!C98)</f>
        <v>Rural</v>
      </c>
      <c r="D95" s="48" t="str">
        <f>IF('Res Tables'!D98="","",'Res Tables'!D98)</f>
        <v>Central Coast UDA</v>
      </c>
      <c r="E95" s="48" t="str">
        <f>IF('Res Tables'!E98="","",'Res Tables'!E98)</f>
        <v>Environmental Management</v>
      </c>
      <c r="F95" s="48" t="str">
        <f>IF('Res Tables'!F98="","",'Res Tables'!F98)</f>
        <v>Coastal</v>
      </c>
      <c r="G95" s="48" t="str">
        <f>IF('Res Tables'!G98="","",'Res Tables'!G98)</f>
        <v/>
      </c>
      <c r="H95" s="86">
        <v>0</v>
      </c>
      <c r="I95" s="54" t="str">
        <f>IF('Res Tables'!O98="","",'Res Tables'!O98)</f>
        <v/>
      </c>
      <c r="J95" s="54" t="str">
        <f>IF('Res Tables'!P98="","",'Res Tables'!P98)</f>
        <v/>
      </c>
      <c r="K95" s="183" t="str">
        <f>IF('Res Tables'!Q98="","",'Res Tables'!Q98)</f>
        <v/>
      </c>
      <c r="L95" s="183" t="str">
        <f>IF('Res Tables'!R98="","",'Res Tables'!R98)</f>
        <v/>
      </c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</row>
    <row r="96" spans="1:24" x14ac:dyDescent="0.3">
      <c r="A96" s="222">
        <f>IF('Res Tables'!A99="","",'Res Tables'!A99)</f>
        <v>95</v>
      </c>
      <c r="B96" s="48" t="str">
        <f>IF('Res Tables'!B99="","",'Res Tables'!B99)</f>
        <v>BRC</v>
      </c>
      <c r="C96" s="48" t="str">
        <f>IF('Res Tables'!C99="","",'Res Tables'!C99)</f>
        <v>Rural</v>
      </c>
      <c r="D96" s="48" t="str">
        <f>IF('Res Tables'!D99="","",'Res Tables'!D99)</f>
        <v>Kalkie-Ashfield LDA</v>
      </c>
      <c r="E96" s="48" t="str">
        <f>IF('Res Tables'!E99="","",'Res Tables'!E99)</f>
        <v>Rural and Landscape Protection Area</v>
      </c>
      <c r="F96" s="48" t="str">
        <f>IF('Res Tables'!F99="","",'Res Tables'!F99)</f>
        <v>Greater Bundaberg</v>
      </c>
      <c r="G96" s="48" t="str">
        <f>IF('Res Tables'!G99="","",'Res Tables'!G99)</f>
        <v/>
      </c>
      <c r="H96" s="86">
        <v>60000000</v>
      </c>
      <c r="I96" s="54">
        <f>IF('Res Tables'!O99="","",'Res Tables'!O99)</f>
        <v>4.4999999999999999E-4</v>
      </c>
      <c r="J96" s="54">
        <f>IF('Res Tables'!P99="","",'Res Tables'!P99)</f>
        <v>5.0000000000000001E-4</v>
      </c>
      <c r="K96" s="183">
        <f>IF('Res Tables'!Q99="","",'Res Tables'!Q99)</f>
        <v>1</v>
      </c>
      <c r="L96" s="183">
        <f>IF('Res Tables'!R99="","",'Res Tables'!R99)</f>
        <v>0</v>
      </c>
      <c r="M96" s="234">
        <f t="shared" si="5"/>
        <v>2.5482198612447502</v>
      </c>
      <c r="N96" s="234">
        <f t="shared" si="5"/>
        <v>2.53796859783573</v>
      </c>
      <c r="O96" s="234">
        <f t="shared" si="5"/>
        <v>2.5081864801290199</v>
      </c>
      <c r="P96" s="234">
        <f t="shared" si="5"/>
        <v>2.4871168621753399</v>
      </c>
      <c r="Q96" s="234">
        <f t="shared" si="5"/>
        <v>2.4714902683721198</v>
      </c>
      <c r="R96" s="234">
        <f t="shared" si="5"/>
        <v>2.4616806933004098</v>
      </c>
      <c r="S96" s="234">
        <f t="shared" si="5"/>
        <v>2.4616806933004098</v>
      </c>
      <c r="T96" s="234">
        <f t="shared" si="5"/>
        <v>2.4616806933004129</v>
      </c>
      <c r="U96" s="234">
        <f t="shared" si="5"/>
        <v>2.4616806933004129</v>
      </c>
      <c r="V96" s="234">
        <f t="shared" si="5"/>
        <v>2.4616806933004129</v>
      </c>
      <c r="W96" s="234">
        <f t="shared" si="5"/>
        <v>2.4616806933004129</v>
      </c>
      <c r="X96" s="234">
        <f t="shared" si="5"/>
        <v>2.4616806933004129</v>
      </c>
    </row>
    <row r="97" spans="1:24" x14ac:dyDescent="0.3">
      <c r="A97" s="222">
        <f>IF('Res Tables'!A100="","",'Res Tables'!A100)</f>
        <v>96</v>
      </c>
      <c r="B97" s="48" t="str">
        <f>IF('Res Tables'!B100="","",'Res Tables'!B100)</f>
        <v>BRC</v>
      </c>
      <c r="C97" s="48" t="str">
        <f>IF('Res Tables'!C100="","",'Res Tables'!C100)</f>
        <v>Rural residential</v>
      </c>
      <c r="D97" s="48" t="str">
        <f>IF('Res Tables'!D100="","",'Res Tables'!D100)</f>
        <v/>
      </c>
      <c r="E97" s="48" t="str">
        <f>IF('Res Tables'!E100="","",'Res Tables'!E100)</f>
        <v>RRZ2</v>
      </c>
      <c r="F97" s="48" t="str">
        <f>IF('Res Tables'!F100="","",'Res Tables'!F100)</f>
        <v>Greater Bundaberg</v>
      </c>
      <c r="G97" s="48" t="str">
        <f>IF('Res Tables'!G100="","",'Res Tables'!G100)</f>
        <v/>
      </c>
      <c r="H97" s="86">
        <v>12000</v>
      </c>
      <c r="I97" s="54">
        <f>IF('Res Tables'!O100="","",'Res Tables'!O100)</f>
        <v>2.25</v>
      </c>
      <c r="J97" s="54">
        <f>IF('Res Tables'!P100="","",'Res Tables'!P100)</f>
        <v>2.5</v>
      </c>
      <c r="K97" s="183">
        <f>IF('Res Tables'!Q100="","",'Res Tables'!Q100)</f>
        <v>1</v>
      </c>
      <c r="L97" s="183">
        <f>IF('Res Tables'!R100="","",'Res Tables'!R100)</f>
        <v>0</v>
      </c>
      <c r="M97" s="234">
        <f t="shared" si="5"/>
        <v>2.5482198612447502</v>
      </c>
      <c r="N97" s="234">
        <f t="shared" si="5"/>
        <v>2.53796859783573</v>
      </c>
      <c r="O97" s="234">
        <f t="shared" si="5"/>
        <v>2.5081864801290199</v>
      </c>
      <c r="P97" s="234">
        <f t="shared" si="5"/>
        <v>2.4871168621753399</v>
      </c>
      <c r="Q97" s="234">
        <f t="shared" si="5"/>
        <v>2.4714902683721198</v>
      </c>
      <c r="R97" s="234">
        <f t="shared" si="5"/>
        <v>2.4616806933004098</v>
      </c>
      <c r="S97" s="234">
        <f t="shared" si="5"/>
        <v>2.4616806933004098</v>
      </c>
      <c r="T97" s="234">
        <f t="shared" si="5"/>
        <v>2.4616806933004129</v>
      </c>
      <c r="U97" s="234">
        <f t="shared" si="5"/>
        <v>2.4616806933004129</v>
      </c>
      <c r="V97" s="234">
        <f t="shared" si="5"/>
        <v>2.4616806933004129</v>
      </c>
      <c r="W97" s="234">
        <f t="shared" si="5"/>
        <v>2.4616806933004129</v>
      </c>
      <c r="X97" s="234">
        <f t="shared" si="5"/>
        <v>2.4616806933004129</v>
      </c>
    </row>
    <row r="98" spans="1:24" x14ac:dyDescent="0.3">
      <c r="A98" s="222">
        <f>IF('Res Tables'!A101="","",'Res Tables'!A101)</f>
        <v>97</v>
      </c>
      <c r="B98" s="48" t="str">
        <f>IF('Res Tables'!B101="","",'Res Tables'!B101)</f>
        <v>BRC</v>
      </c>
      <c r="C98" s="48" t="str">
        <f>IF('Res Tables'!C101="","",'Res Tables'!C101)</f>
        <v>Rural residential</v>
      </c>
      <c r="D98" s="48" t="str">
        <f>IF('Res Tables'!D101="","",'Res Tables'!D101)</f>
        <v/>
      </c>
      <c r="E98" s="48" t="str">
        <f>IF('Res Tables'!E101="","",'Res Tables'!E101)</f>
        <v/>
      </c>
      <c r="F98" s="48" t="str">
        <f>IF('Res Tables'!F101="","",'Res Tables'!F101)</f>
        <v>Other Areas</v>
      </c>
      <c r="G98" s="48" t="str">
        <f>IF('Res Tables'!G101="","",'Res Tables'!G101)</f>
        <v/>
      </c>
      <c r="H98" s="86">
        <v>60000</v>
      </c>
      <c r="I98" s="54">
        <f>IF('Res Tables'!O101="","",'Res Tables'!O101)</f>
        <v>0.45</v>
      </c>
      <c r="J98" s="54">
        <f>IF('Res Tables'!P101="","",'Res Tables'!P101)</f>
        <v>0.5</v>
      </c>
      <c r="K98" s="183">
        <f>IF('Res Tables'!Q101="","",'Res Tables'!Q101)</f>
        <v>1</v>
      </c>
      <c r="L98" s="183">
        <f>IF('Res Tables'!R101="","",'Res Tables'!R101)</f>
        <v>0</v>
      </c>
      <c r="M98" s="234">
        <f t="shared" si="5"/>
        <v>2.5482198612447502</v>
      </c>
      <c r="N98" s="234">
        <f t="shared" si="5"/>
        <v>2.53796859783573</v>
      </c>
      <c r="O98" s="234">
        <f t="shared" si="5"/>
        <v>2.5081864801290199</v>
      </c>
      <c r="P98" s="234">
        <f t="shared" si="5"/>
        <v>2.4871168621753399</v>
      </c>
      <c r="Q98" s="234">
        <f t="shared" si="5"/>
        <v>2.4714902683721198</v>
      </c>
      <c r="R98" s="234">
        <f t="shared" si="5"/>
        <v>2.4616806933004098</v>
      </c>
      <c r="S98" s="234">
        <f t="shared" si="5"/>
        <v>2.4616806933004098</v>
      </c>
      <c r="T98" s="234">
        <f t="shared" si="5"/>
        <v>2.4616806933004129</v>
      </c>
      <c r="U98" s="234">
        <f t="shared" si="5"/>
        <v>2.4616806933004129</v>
      </c>
      <c r="V98" s="234">
        <f t="shared" si="5"/>
        <v>2.4616806933004129</v>
      </c>
      <c r="W98" s="234">
        <f t="shared" si="5"/>
        <v>2.4616806933004129</v>
      </c>
      <c r="X98" s="234">
        <f t="shared" si="5"/>
        <v>2.4616806933004129</v>
      </c>
    </row>
    <row r="99" spans="1:24" x14ac:dyDescent="0.3">
      <c r="A99" s="222">
        <f>IF('Res Tables'!A102="","",'Res Tables'!A102)</f>
        <v>98</v>
      </c>
      <c r="B99" s="48" t="str">
        <f>IF('Res Tables'!B102="","",'Res Tables'!B102)</f>
        <v>BRC</v>
      </c>
      <c r="C99" s="48" t="str">
        <f>IF('Res Tables'!C102="","",'Res Tables'!C102)</f>
        <v>Rural residential</v>
      </c>
      <c r="D99" s="48" t="str">
        <f>IF('Res Tables'!D102="","",'Res Tables'!D102)</f>
        <v/>
      </c>
      <c r="E99" s="48" t="str">
        <f>IF('Res Tables'!E102="","",'Res Tables'!E102)</f>
        <v>RRZ1</v>
      </c>
      <c r="F99" s="48" t="str">
        <f>IF('Res Tables'!F102="","",'Res Tables'!F102)</f>
        <v>Other Areas</v>
      </c>
      <c r="G99" s="48" t="str">
        <f>IF('Res Tables'!G102="","",'Res Tables'!G102)</f>
        <v/>
      </c>
      <c r="H99" s="86">
        <v>6000</v>
      </c>
      <c r="I99" s="54">
        <f>IF('Res Tables'!O102="","",'Res Tables'!O102)</f>
        <v>4.5</v>
      </c>
      <c r="J99" s="54">
        <f>IF('Res Tables'!P102="","",'Res Tables'!P102)</f>
        <v>5</v>
      </c>
      <c r="K99" s="183">
        <f>IF('Res Tables'!Q102="","",'Res Tables'!Q102)</f>
        <v>1</v>
      </c>
      <c r="L99" s="183">
        <f>IF('Res Tables'!R102="","",'Res Tables'!R102)</f>
        <v>0</v>
      </c>
      <c r="M99" s="234">
        <f t="shared" si="5"/>
        <v>2.5482198612447502</v>
      </c>
      <c r="N99" s="234">
        <f t="shared" si="5"/>
        <v>2.53796859783573</v>
      </c>
      <c r="O99" s="234">
        <f t="shared" si="5"/>
        <v>2.5081864801290199</v>
      </c>
      <c r="P99" s="234">
        <f t="shared" si="5"/>
        <v>2.4871168621753399</v>
      </c>
      <c r="Q99" s="234">
        <f t="shared" si="5"/>
        <v>2.4714902683721198</v>
      </c>
      <c r="R99" s="234">
        <f t="shared" si="5"/>
        <v>2.4616806933004098</v>
      </c>
      <c r="S99" s="234">
        <f t="shared" si="5"/>
        <v>2.4616806933004098</v>
      </c>
      <c r="T99" s="234">
        <f t="shared" si="5"/>
        <v>2.4616806933004129</v>
      </c>
      <c r="U99" s="234">
        <f t="shared" si="5"/>
        <v>2.4616806933004129</v>
      </c>
      <c r="V99" s="234">
        <f t="shared" si="5"/>
        <v>2.4616806933004129</v>
      </c>
      <c r="W99" s="234">
        <f t="shared" si="5"/>
        <v>2.4616806933004129</v>
      </c>
      <c r="X99" s="234">
        <f t="shared" si="5"/>
        <v>2.4616806933004129</v>
      </c>
    </row>
    <row r="100" spans="1:24" x14ac:dyDescent="0.3">
      <c r="A100" s="222">
        <f>IF('Res Tables'!A103="","",'Res Tables'!A103)</f>
        <v>99</v>
      </c>
      <c r="B100" s="48" t="str">
        <f>IF('Res Tables'!B103="","",'Res Tables'!B103)</f>
        <v>BRC</v>
      </c>
      <c r="C100" s="48" t="str">
        <f>IF('Res Tables'!C103="","",'Res Tables'!C103)</f>
        <v>Rural residential</v>
      </c>
      <c r="D100" s="48" t="str">
        <f>IF('Res Tables'!D103="","",'Res Tables'!D103)</f>
        <v/>
      </c>
      <c r="E100" s="48" t="str">
        <f>IF('Res Tables'!E103="","",'Res Tables'!E103)</f>
        <v>RRZ2</v>
      </c>
      <c r="F100" s="48" t="str">
        <f>IF('Res Tables'!F103="","",'Res Tables'!F103)</f>
        <v>Other Areas</v>
      </c>
      <c r="G100" s="48" t="str">
        <f>IF('Res Tables'!G103="","",'Res Tables'!G103)</f>
        <v/>
      </c>
      <c r="H100" s="86">
        <v>12000</v>
      </c>
      <c r="I100" s="54">
        <f>IF('Res Tables'!O103="","",'Res Tables'!O103)</f>
        <v>2.25</v>
      </c>
      <c r="J100" s="54">
        <f>IF('Res Tables'!P103="","",'Res Tables'!P103)</f>
        <v>2.5</v>
      </c>
      <c r="K100" s="183">
        <f>IF('Res Tables'!Q103="","",'Res Tables'!Q103)</f>
        <v>1</v>
      </c>
      <c r="L100" s="183">
        <f>IF('Res Tables'!R103="","",'Res Tables'!R103)</f>
        <v>0</v>
      </c>
      <c r="M100" s="234">
        <f t="shared" si="5"/>
        <v>2.5482198612447502</v>
      </c>
      <c r="N100" s="234">
        <f t="shared" si="5"/>
        <v>2.53796859783573</v>
      </c>
      <c r="O100" s="234">
        <f t="shared" si="5"/>
        <v>2.5081864801290199</v>
      </c>
      <c r="P100" s="234">
        <f t="shared" si="5"/>
        <v>2.4871168621753399</v>
      </c>
      <c r="Q100" s="234">
        <f t="shared" si="5"/>
        <v>2.4714902683721198</v>
      </c>
      <c r="R100" s="234">
        <f t="shared" si="5"/>
        <v>2.4616806933004098</v>
      </c>
      <c r="S100" s="234">
        <f t="shared" si="5"/>
        <v>2.4616806933004098</v>
      </c>
      <c r="T100" s="234">
        <f t="shared" si="5"/>
        <v>2.4616806933004129</v>
      </c>
      <c r="U100" s="234">
        <f t="shared" si="5"/>
        <v>2.4616806933004129</v>
      </c>
      <c r="V100" s="234">
        <f t="shared" si="5"/>
        <v>2.4616806933004129</v>
      </c>
      <c r="W100" s="234">
        <f t="shared" si="5"/>
        <v>2.4616806933004129</v>
      </c>
      <c r="X100" s="234">
        <f t="shared" si="5"/>
        <v>2.4616806933004129</v>
      </c>
    </row>
    <row r="101" spans="1:24" x14ac:dyDescent="0.3">
      <c r="A101" s="222">
        <f>IF('Res Tables'!A104="","",'Res Tables'!A104)</f>
        <v>100</v>
      </c>
      <c r="B101" s="48" t="str">
        <f>IF('Res Tables'!B104="","",'Res Tables'!B104)</f>
        <v>BRC</v>
      </c>
      <c r="C101" s="48" t="str">
        <f>IF('Res Tables'!C104="","",'Res Tables'!C104)</f>
        <v>Rural residential</v>
      </c>
      <c r="D101" s="48" t="str">
        <f>IF('Res Tables'!D104="","",'Res Tables'!D104)</f>
        <v/>
      </c>
      <c r="E101" s="48" t="str">
        <f>IF('Res Tables'!E104="","",'Res Tables'!E104)</f>
        <v>RRZ3</v>
      </c>
      <c r="F101" s="48" t="str">
        <f>IF('Res Tables'!F104="","",'Res Tables'!F104)</f>
        <v>Other Areas</v>
      </c>
      <c r="G101" s="48" t="str">
        <f>IF('Res Tables'!G104="","",'Res Tables'!G104)</f>
        <v/>
      </c>
      <c r="H101" s="86">
        <v>120000</v>
      </c>
      <c r="I101" s="54">
        <f>IF('Res Tables'!O104="","",'Res Tables'!O104)</f>
        <v>0.22500000000000001</v>
      </c>
      <c r="J101" s="54">
        <f>IF('Res Tables'!P104="","",'Res Tables'!P104)</f>
        <v>0.25</v>
      </c>
      <c r="K101" s="183">
        <f>IF('Res Tables'!Q104="","",'Res Tables'!Q104)</f>
        <v>1</v>
      </c>
      <c r="L101" s="183">
        <f>IF('Res Tables'!R104="","",'Res Tables'!R104)</f>
        <v>0</v>
      </c>
      <c r="M101" s="234">
        <f t="shared" si="5"/>
        <v>2.5482198612447502</v>
      </c>
      <c r="N101" s="234">
        <f t="shared" si="5"/>
        <v>2.53796859783573</v>
      </c>
      <c r="O101" s="234">
        <f t="shared" si="5"/>
        <v>2.5081864801290199</v>
      </c>
      <c r="P101" s="234">
        <f t="shared" si="5"/>
        <v>2.4871168621753399</v>
      </c>
      <c r="Q101" s="234">
        <f t="shared" si="5"/>
        <v>2.4714902683721198</v>
      </c>
      <c r="R101" s="234">
        <f t="shared" si="5"/>
        <v>2.4616806933004098</v>
      </c>
      <c r="S101" s="234">
        <f t="shared" si="5"/>
        <v>2.4616806933004098</v>
      </c>
      <c r="T101" s="234">
        <f t="shared" si="5"/>
        <v>2.4616806933004129</v>
      </c>
      <c r="U101" s="234">
        <f t="shared" si="5"/>
        <v>2.4616806933004129</v>
      </c>
      <c r="V101" s="234">
        <f t="shared" si="5"/>
        <v>2.4616806933004129</v>
      </c>
      <c r="W101" s="234">
        <f t="shared" si="5"/>
        <v>2.4616806933004129</v>
      </c>
      <c r="X101" s="234">
        <f t="shared" si="5"/>
        <v>2.4616806933004129</v>
      </c>
    </row>
    <row r="102" spans="1:24" x14ac:dyDescent="0.3">
      <c r="A102" s="222">
        <f>IF('Res Tables'!A105="","",'Res Tables'!A105)</f>
        <v>101</v>
      </c>
      <c r="B102" s="48" t="str">
        <f>IF('Res Tables'!B105="","",'Res Tables'!B105)</f>
        <v>BRC</v>
      </c>
      <c r="C102" s="48" t="str">
        <f>IF('Res Tables'!C105="","",'Res Tables'!C105)</f>
        <v>Rural residential</v>
      </c>
      <c r="D102" s="48" t="str">
        <f>IF('Res Tables'!D105="","",'Res Tables'!D105)</f>
        <v/>
      </c>
      <c r="E102" s="48" t="str">
        <f>IF('Res Tables'!E105="","",'Res Tables'!E105)</f>
        <v/>
      </c>
      <c r="F102" s="48" t="str">
        <f>IF('Res Tables'!F105="","",'Res Tables'!F105)</f>
        <v>Greater Bundaberg</v>
      </c>
      <c r="G102" s="48" t="str">
        <f>IF('Res Tables'!G105="","",'Res Tables'!G105)</f>
        <v/>
      </c>
      <c r="H102" s="86">
        <v>60000</v>
      </c>
      <c r="I102" s="54">
        <f>IF('Res Tables'!O105="","",'Res Tables'!O105)</f>
        <v>0.45</v>
      </c>
      <c r="J102" s="54">
        <f>IF('Res Tables'!P105="","",'Res Tables'!P105)</f>
        <v>0.5</v>
      </c>
      <c r="K102" s="183">
        <f>IF('Res Tables'!Q105="","",'Res Tables'!Q105)</f>
        <v>1</v>
      </c>
      <c r="L102" s="183">
        <f>IF('Res Tables'!R105="","",'Res Tables'!R105)</f>
        <v>0</v>
      </c>
      <c r="M102" s="234">
        <f t="shared" si="5"/>
        <v>2.5482198612447502</v>
      </c>
      <c r="N102" s="234">
        <f t="shared" si="5"/>
        <v>2.53796859783573</v>
      </c>
      <c r="O102" s="234">
        <f t="shared" si="5"/>
        <v>2.5081864801290199</v>
      </c>
      <c r="P102" s="234">
        <f t="shared" si="5"/>
        <v>2.4871168621753399</v>
      </c>
      <c r="Q102" s="234">
        <f t="shared" si="5"/>
        <v>2.4714902683721198</v>
      </c>
      <c r="R102" s="234">
        <f t="shared" si="5"/>
        <v>2.4616806933004098</v>
      </c>
      <c r="S102" s="234">
        <f t="shared" si="5"/>
        <v>2.4616806933004098</v>
      </c>
      <c r="T102" s="234">
        <f t="shared" si="5"/>
        <v>2.4616806933004129</v>
      </c>
      <c r="U102" s="234">
        <f t="shared" si="5"/>
        <v>2.4616806933004129</v>
      </c>
      <c r="V102" s="234">
        <f t="shared" si="5"/>
        <v>2.4616806933004129</v>
      </c>
      <c r="W102" s="234">
        <f t="shared" si="5"/>
        <v>2.4616806933004129</v>
      </c>
      <c r="X102" s="234">
        <f t="shared" si="5"/>
        <v>2.4616806933004129</v>
      </c>
    </row>
    <row r="103" spans="1:24" x14ac:dyDescent="0.3">
      <c r="A103" s="222">
        <f>IF('Res Tables'!A106="","",'Res Tables'!A106)</f>
        <v>102</v>
      </c>
      <c r="B103" s="48" t="str">
        <f>IF('Res Tables'!B106="","",'Res Tables'!B106)</f>
        <v>BRC</v>
      </c>
      <c r="C103" s="48" t="str">
        <f>IF('Res Tables'!C106="","",'Res Tables'!C106)</f>
        <v>Rural Residential</v>
      </c>
      <c r="D103" s="48" t="str">
        <f>IF('Res Tables'!D106="","",'Res Tables'!D106)</f>
        <v>Branyan LAP</v>
      </c>
      <c r="E103" s="48" t="str">
        <f>IF('Res Tables'!E106="","",'Res Tables'!E106)</f>
        <v>Open Space</v>
      </c>
      <c r="F103" s="48" t="str">
        <f>IF('Res Tables'!F106="","",'Res Tables'!F106)</f>
        <v>Greater Bundaberg</v>
      </c>
      <c r="G103" s="48" t="str">
        <f>IF('Res Tables'!G106="","",'Res Tables'!G106)</f>
        <v/>
      </c>
      <c r="H103" s="86">
        <v>0</v>
      </c>
      <c r="I103" s="54" t="str">
        <f>IF('Res Tables'!O106="","",'Res Tables'!O106)</f>
        <v/>
      </c>
      <c r="J103" s="54" t="str">
        <f>IF('Res Tables'!P106="","",'Res Tables'!P106)</f>
        <v/>
      </c>
      <c r="K103" s="183" t="str">
        <f>IF('Res Tables'!Q106="","",'Res Tables'!Q106)</f>
        <v/>
      </c>
      <c r="L103" s="183" t="str">
        <f>IF('Res Tables'!R106="","",'Res Tables'!R106)</f>
        <v/>
      </c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</row>
    <row r="104" spans="1:24" x14ac:dyDescent="0.3">
      <c r="A104" s="222">
        <f>IF('Res Tables'!A107="","",'Res Tables'!A107)</f>
        <v>103</v>
      </c>
      <c r="B104" s="48" t="str">
        <f>IF('Res Tables'!B107="","",'Res Tables'!B107)</f>
        <v>BRC</v>
      </c>
      <c r="C104" s="48" t="str">
        <f>IF('Res Tables'!C107="","",'Res Tables'!C107)</f>
        <v>Rural Residential</v>
      </c>
      <c r="D104" s="48" t="str">
        <f>IF('Res Tables'!D107="","",'Res Tables'!D107)</f>
        <v>Branyan LAP</v>
      </c>
      <c r="E104" s="48" t="str">
        <f>IF('Res Tables'!E107="","",'Res Tables'!E107)</f>
        <v>Rural Residential</v>
      </c>
      <c r="F104" s="48" t="str">
        <f>IF('Res Tables'!F107="","",'Res Tables'!F107)</f>
        <v>Greater Bundaberg</v>
      </c>
      <c r="G104" s="48" t="str">
        <f>IF('Res Tables'!G107="","",'Res Tables'!G107)</f>
        <v/>
      </c>
      <c r="H104" s="86">
        <v>12000</v>
      </c>
      <c r="I104" s="54">
        <f>IF('Res Tables'!O107="","",'Res Tables'!O107)</f>
        <v>2.25</v>
      </c>
      <c r="J104" s="54">
        <f>IF('Res Tables'!P107="","",'Res Tables'!P107)</f>
        <v>2.5</v>
      </c>
      <c r="K104" s="183">
        <f>IF('Res Tables'!Q107="","",'Res Tables'!Q107)</f>
        <v>1</v>
      </c>
      <c r="L104" s="183">
        <f>IF('Res Tables'!R107="","",'Res Tables'!R107)</f>
        <v>0</v>
      </c>
      <c r="M104" s="234">
        <f t="shared" si="5"/>
        <v>2.5482198612447502</v>
      </c>
      <c r="N104" s="234">
        <f t="shared" si="5"/>
        <v>2.53796859783573</v>
      </c>
      <c r="O104" s="234">
        <f t="shared" si="5"/>
        <v>2.5081864801290199</v>
      </c>
      <c r="P104" s="234">
        <f t="shared" si="5"/>
        <v>2.4871168621753399</v>
      </c>
      <c r="Q104" s="234">
        <f t="shared" si="5"/>
        <v>2.4714902683721198</v>
      </c>
      <c r="R104" s="234">
        <f t="shared" si="5"/>
        <v>2.4616806933004098</v>
      </c>
      <c r="S104" s="234">
        <f t="shared" si="5"/>
        <v>2.4616806933004098</v>
      </c>
      <c r="T104" s="234">
        <f t="shared" si="5"/>
        <v>2.4616806933004129</v>
      </c>
      <c r="U104" s="234">
        <f t="shared" si="5"/>
        <v>2.4616806933004129</v>
      </c>
      <c r="V104" s="234">
        <f t="shared" si="5"/>
        <v>2.4616806933004129</v>
      </c>
      <c r="W104" s="234">
        <f t="shared" si="5"/>
        <v>2.4616806933004129</v>
      </c>
      <c r="X104" s="234">
        <f t="shared" si="5"/>
        <v>2.4616806933004129</v>
      </c>
    </row>
    <row r="105" spans="1:24" x14ac:dyDescent="0.3">
      <c r="A105" s="222">
        <f>IF('Res Tables'!A108="","",'Res Tables'!A108)</f>
        <v>104</v>
      </c>
      <c r="B105" s="48" t="str">
        <f>IF('Res Tables'!B108="","",'Res Tables'!B108)</f>
        <v>BRC</v>
      </c>
      <c r="C105" s="48" t="str">
        <f>IF('Res Tables'!C108="","",'Res Tables'!C108)</f>
        <v>Rural Residential</v>
      </c>
      <c r="D105" s="48" t="str">
        <f>IF('Res Tables'!D108="","",'Res Tables'!D108)</f>
        <v>Branyan LAP</v>
      </c>
      <c r="E105" s="48" t="str">
        <f>IF('Res Tables'!E108="","",'Res Tables'!E108)</f>
        <v>Low Density Residential</v>
      </c>
      <c r="F105" s="48" t="str">
        <f>IF('Res Tables'!F108="","",'Res Tables'!F108)</f>
        <v>Greater Bundaberg</v>
      </c>
      <c r="G105" s="48" t="str">
        <f>IF('Res Tables'!G108="","",'Res Tables'!G108)</f>
        <v/>
      </c>
      <c r="H105" s="86">
        <v>2700</v>
      </c>
      <c r="I105" s="54">
        <f>IF('Res Tables'!O108="","",'Res Tables'!O108)</f>
        <v>10.450793650793651</v>
      </c>
      <c r="J105" s="54">
        <f>IF('Res Tables'!P108="","",'Res Tables'!P108)</f>
        <v>14.174603174603174</v>
      </c>
      <c r="K105" s="183">
        <f>IF('Res Tables'!Q108="","",'Res Tables'!Q108)</f>
        <v>0.59538274605103281</v>
      </c>
      <c r="L105" s="183">
        <f>IF('Res Tables'!R108="","",'Res Tables'!R108)</f>
        <v>0.40461725394896719</v>
      </c>
      <c r="M105" s="234">
        <f t="shared" si="5"/>
        <v>2.1677988929865948</v>
      </c>
      <c r="N105" s="234">
        <f t="shared" si="5"/>
        <v>2.1590780295290228</v>
      </c>
      <c r="O105" s="234">
        <f t="shared" si="5"/>
        <v>2.1337420517441736</v>
      </c>
      <c r="P105" s="234">
        <f t="shared" si="5"/>
        <v>2.1158178941115109</v>
      </c>
      <c r="Q105" s="234">
        <f t="shared" si="5"/>
        <v>2.1025241774809444</v>
      </c>
      <c r="R105" s="234">
        <f t="shared" si="5"/>
        <v>2.094179063189773</v>
      </c>
      <c r="S105" s="234">
        <f t="shared" si="5"/>
        <v>2.094179063189773</v>
      </c>
      <c r="T105" s="234">
        <f t="shared" si="5"/>
        <v>2.0941790631897734</v>
      </c>
      <c r="U105" s="234">
        <f t="shared" si="5"/>
        <v>2.0941790631897734</v>
      </c>
      <c r="V105" s="234">
        <f t="shared" si="5"/>
        <v>2.0941790631897734</v>
      </c>
      <c r="W105" s="234">
        <f t="shared" si="5"/>
        <v>2.0941790631897734</v>
      </c>
      <c r="X105" s="234">
        <f t="shared" si="5"/>
        <v>2.0941790631897734</v>
      </c>
    </row>
    <row r="106" spans="1:24" x14ac:dyDescent="0.3">
      <c r="A106" s="222">
        <f>IF('Res Tables'!A109="","",'Res Tables'!A109)</f>
        <v>105</v>
      </c>
      <c r="B106" s="48" t="str">
        <f>IF('Res Tables'!B109="","",'Res Tables'!B109)</f>
        <v>BRC</v>
      </c>
      <c r="C106" s="48" t="str">
        <f>IF('Res Tables'!C109="","",'Res Tables'!C109)</f>
        <v>Specialised centre</v>
      </c>
      <c r="D106" s="48" t="str">
        <f>IF('Res Tables'!D109="","",'Res Tables'!D109)</f>
        <v/>
      </c>
      <c r="E106" s="48" t="str">
        <f>IF('Res Tables'!E109="","",'Res Tables'!E109)</f>
        <v/>
      </c>
      <c r="F106" s="48" t="str">
        <f>IF('Res Tables'!F109="","",'Res Tables'!F109)</f>
        <v>Other Areas</v>
      </c>
      <c r="G106" s="48" t="str">
        <f>IF('Res Tables'!G109="","",'Res Tables'!G109)</f>
        <v/>
      </c>
      <c r="H106" s="86">
        <v>0</v>
      </c>
      <c r="I106" s="54" t="str">
        <f>IF('Res Tables'!O109="","",'Res Tables'!O109)</f>
        <v/>
      </c>
      <c r="J106" s="54" t="str">
        <f>IF('Res Tables'!P109="","",'Res Tables'!P109)</f>
        <v/>
      </c>
      <c r="K106" s="183" t="str">
        <f>IF('Res Tables'!Q109="","",'Res Tables'!Q109)</f>
        <v/>
      </c>
      <c r="L106" s="183" t="str">
        <f>IF('Res Tables'!R109="","",'Res Tables'!R109)</f>
        <v/>
      </c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</row>
    <row r="107" spans="1:24" x14ac:dyDescent="0.3">
      <c r="A107" s="222">
        <f>IF('Res Tables'!A110="","",'Res Tables'!A110)</f>
        <v>106</v>
      </c>
      <c r="B107" s="48" t="str">
        <f>IF('Res Tables'!B110="","",'Res Tables'!B110)</f>
        <v>BRC</v>
      </c>
      <c r="C107" s="48" t="str">
        <f>IF('Res Tables'!C110="","",'Res Tables'!C110)</f>
        <v>Specialised centre</v>
      </c>
      <c r="D107" s="48" t="str">
        <f>IF('Res Tables'!D110="","",'Res Tables'!D110)</f>
        <v/>
      </c>
      <c r="E107" s="48" t="str">
        <f>IF('Res Tables'!E110="","",'Res Tables'!E110)</f>
        <v/>
      </c>
      <c r="F107" s="48" t="str">
        <f>IF('Res Tables'!F110="","",'Res Tables'!F110)</f>
        <v>Greater Bundaberg</v>
      </c>
      <c r="G107" s="48" t="str">
        <f>IF('Res Tables'!G110="","",'Res Tables'!G110)</f>
        <v/>
      </c>
      <c r="H107" s="86">
        <v>0</v>
      </c>
      <c r="I107" s="54" t="str">
        <f>IF('Res Tables'!O110="","",'Res Tables'!O110)</f>
        <v/>
      </c>
      <c r="J107" s="54" t="str">
        <f>IF('Res Tables'!P110="","",'Res Tables'!P110)</f>
        <v/>
      </c>
      <c r="K107" s="183" t="str">
        <f>IF('Res Tables'!Q110="","",'Res Tables'!Q110)</f>
        <v/>
      </c>
      <c r="L107" s="183" t="str">
        <f>IF('Res Tables'!R110="","",'Res Tables'!R110)</f>
        <v/>
      </c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</row>
    <row r="108" spans="1:24" x14ac:dyDescent="0.3">
      <c r="A108" s="222">
        <f>IF('Res Tables'!A111="","",'Res Tables'!A111)</f>
        <v>107</v>
      </c>
      <c r="B108" s="48" t="str">
        <f>IF('Res Tables'!B111="","",'Res Tables'!B111)</f>
        <v>BRC</v>
      </c>
      <c r="C108" s="48" t="str">
        <f>IF('Res Tables'!C111="","",'Res Tables'!C111)</f>
        <v>Sport and recreation</v>
      </c>
      <c r="D108" s="48" t="str">
        <f>IF('Res Tables'!D111="","",'Res Tables'!D111)</f>
        <v/>
      </c>
      <c r="E108" s="48" t="str">
        <f>IF('Res Tables'!E111="","",'Res Tables'!E111)</f>
        <v/>
      </c>
      <c r="F108" s="48" t="str">
        <f>IF('Res Tables'!F111="","",'Res Tables'!F111)</f>
        <v>Greater Bundaberg</v>
      </c>
      <c r="G108" s="48" t="str">
        <f>IF('Res Tables'!G111="","",'Res Tables'!G111)</f>
        <v/>
      </c>
      <c r="H108" s="86">
        <v>0</v>
      </c>
      <c r="I108" s="54" t="str">
        <f>IF('Res Tables'!O111="","",'Res Tables'!O111)</f>
        <v/>
      </c>
      <c r="J108" s="54" t="str">
        <f>IF('Res Tables'!P111="","",'Res Tables'!P111)</f>
        <v/>
      </c>
      <c r="K108" s="183" t="str">
        <f>IF('Res Tables'!Q111="","",'Res Tables'!Q111)</f>
        <v/>
      </c>
      <c r="L108" s="183" t="str">
        <f>IF('Res Tables'!R111="","",'Res Tables'!R111)</f>
        <v/>
      </c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</row>
    <row r="109" spans="1:24" x14ac:dyDescent="0.3">
      <c r="A109" s="222">
        <f>IF('Res Tables'!A112="","",'Res Tables'!A112)</f>
        <v>108</v>
      </c>
      <c r="B109" s="48" t="str">
        <f>IF('Res Tables'!B112="","",'Res Tables'!B112)</f>
        <v>BRC</v>
      </c>
      <c r="C109" s="48" t="str">
        <f>IF('Res Tables'!C112="","",'Res Tables'!C112)</f>
        <v>Sport and recreation</v>
      </c>
      <c r="D109" s="48" t="str">
        <f>IF('Res Tables'!D112="","",'Res Tables'!D112)</f>
        <v/>
      </c>
      <c r="E109" s="48" t="str">
        <f>IF('Res Tables'!E112="","",'Res Tables'!E112)</f>
        <v/>
      </c>
      <c r="F109" s="48" t="str">
        <f>IF('Res Tables'!F112="","",'Res Tables'!F112)</f>
        <v>Other Areas</v>
      </c>
      <c r="G109" s="48" t="str">
        <f>IF('Res Tables'!G112="","",'Res Tables'!G112)</f>
        <v/>
      </c>
      <c r="H109" s="86">
        <v>0</v>
      </c>
      <c r="I109" s="54" t="str">
        <f>IF('Res Tables'!O112="","",'Res Tables'!O112)</f>
        <v/>
      </c>
      <c r="J109" s="54" t="str">
        <f>IF('Res Tables'!P112="","",'Res Tables'!P112)</f>
        <v/>
      </c>
      <c r="K109" s="183" t="str">
        <f>IF('Res Tables'!Q112="","",'Res Tables'!Q112)</f>
        <v/>
      </c>
      <c r="L109" s="183" t="str">
        <f>IF('Res Tables'!R112="","",'Res Tables'!R112)</f>
        <v/>
      </c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</row>
    <row r="110" spans="1:24" x14ac:dyDescent="0.3">
      <c r="A110" s="222">
        <f>IF('Res Tables'!A113="","",'Res Tables'!A113)</f>
        <v>109</v>
      </c>
      <c r="B110" s="48" t="str">
        <f>IF('Res Tables'!B113="","",'Res Tables'!B113)</f>
        <v>BRC</v>
      </c>
      <c r="C110" s="48" t="str">
        <f>IF('Res Tables'!C113="","",'Res Tables'!C113)</f>
        <v>Sport and recreation</v>
      </c>
      <c r="D110" s="48" t="str">
        <f>IF('Res Tables'!D113="","",'Res Tables'!D113)</f>
        <v/>
      </c>
      <c r="E110" s="48" t="str">
        <f>IF('Res Tables'!E113="","",'Res Tables'!E113)</f>
        <v/>
      </c>
      <c r="F110" s="48" t="str">
        <f>IF('Res Tables'!F113="","",'Res Tables'!F113)</f>
        <v>Coastal</v>
      </c>
      <c r="G110" s="48" t="str">
        <f>IF('Res Tables'!G113="","",'Res Tables'!G113)</f>
        <v/>
      </c>
      <c r="H110" s="86">
        <v>0</v>
      </c>
      <c r="I110" s="54" t="str">
        <f>IF('Res Tables'!O113="","",'Res Tables'!O113)</f>
        <v/>
      </c>
      <c r="J110" s="54" t="str">
        <f>IF('Res Tables'!P113="","",'Res Tables'!P113)</f>
        <v/>
      </c>
      <c r="K110" s="183" t="str">
        <f>IF('Res Tables'!Q113="","",'Res Tables'!Q113)</f>
        <v/>
      </c>
      <c r="L110" s="183" t="str">
        <f>IF('Res Tables'!R113="","",'Res Tables'!R113)</f>
        <v/>
      </c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</row>
    <row r="111" spans="1:24" x14ac:dyDescent="0.3">
      <c r="A111" s="222">
        <f>IF('Res Tables'!A114="","",'Res Tables'!A114)</f>
        <v>110</v>
      </c>
      <c r="B111" s="48" t="str">
        <f>IF('Res Tables'!B114="","",'Res Tables'!B114)</f>
        <v>BRC</v>
      </c>
      <c r="C111" s="48" t="str">
        <f>IF('Res Tables'!C114="","",'Res Tables'!C114)</f>
        <v>Strategic port land</v>
      </c>
      <c r="D111" s="48" t="str">
        <f>IF('Res Tables'!D114="","",'Res Tables'!D114)</f>
        <v/>
      </c>
      <c r="E111" s="48" t="str">
        <f>IF('Res Tables'!E114="","",'Res Tables'!E114)</f>
        <v/>
      </c>
      <c r="F111" s="48" t="str">
        <f>IF('Res Tables'!F114="","",'Res Tables'!F114)</f>
        <v>Greater Bundaberg</v>
      </c>
      <c r="G111" s="48" t="str">
        <f>IF('Res Tables'!G114="","",'Res Tables'!G114)</f>
        <v/>
      </c>
      <c r="H111" s="86">
        <v>0</v>
      </c>
      <c r="I111" s="54" t="str">
        <f>IF('Res Tables'!O114="","",'Res Tables'!O114)</f>
        <v/>
      </c>
      <c r="J111" s="54" t="str">
        <f>IF('Res Tables'!P114="","",'Res Tables'!P114)</f>
        <v/>
      </c>
      <c r="K111" s="183" t="str">
        <f>IF('Res Tables'!Q114="","",'Res Tables'!Q114)</f>
        <v/>
      </c>
      <c r="L111" s="183" t="str">
        <f>IF('Res Tables'!R114="","",'Res Tables'!R114)</f>
        <v/>
      </c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</row>
    <row r="112" spans="1:24" x14ac:dyDescent="0.3">
      <c r="A112" s="222">
        <f>IF('Res Tables'!A115="","",'Res Tables'!A115)</f>
        <v>111</v>
      </c>
      <c r="B112" s="48" t="str">
        <f>IF('Res Tables'!B115="","",'Res Tables'!B115)</f>
        <v>BRC</v>
      </c>
      <c r="C112" s="48" t="str">
        <f>IF('Res Tables'!C115="","",'Res Tables'!C115)</f>
        <v>Strategic port land</v>
      </c>
      <c r="D112" s="48" t="str">
        <f>IF('Res Tables'!D115="","",'Res Tables'!D115)</f>
        <v/>
      </c>
      <c r="E112" s="48" t="str">
        <f>IF('Res Tables'!E115="","",'Res Tables'!E115)</f>
        <v/>
      </c>
      <c r="F112" s="48" t="str">
        <f>IF('Res Tables'!F115="","",'Res Tables'!F115)</f>
        <v>Coastal</v>
      </c>
      <c r="G112" s="48" t="str">
        <f>IF('Res Tables'!G115="","",'Res Tables'!G115)</f>
        <v/>
      </c>
      <c r="H112" s="86">
        <v>0</v>
      </c>
      <c r="I112" s="54" t="str">
        <f>IF('Res Tables'!O115="","",'Res Tables'!O115)</f>
        <v/>
      </c>
      <c r="J112" s="54" t="str">
        <f>IF('Res Tables'!P115="","",'Res Tables'!P115)</f>
        <v/>
      </c>
      <c r="K112" s="183" t="str">
        <f>IF('Res Tables'!Q115="","",'Res Tables'!Q115)</f>
        <v/>
      </c>
      <c r="L112" s="183" t="str">
        <f>IF('Res Tables'!R115="","",'Res Tables'!R115)</f>
        <v/>
      </c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</row>
    <row r="113" spans="1:26" x14ac:dyDescent="0.3">
      <c r="A113" s="222">
        <f>IF('Res Tables'!A116="","",'Res Tables'!A116)</f>
        <v>112</v>
      </c>
      <c r="B113" s="48" t="str">
        <f>IF('Res Tables'!B116="","",'Res Tables'!B116)</f>
        <v>BRC</v>
      </c>
      <c r="C113" s="48" t="str">
        <f>IF('Res Tables'!C116="","",'Res Tables'!C116)</f>
        <v>Strategic port land</v>
      </c>
      <c r="D113" s="48" t="str">
        <f>IF('Res Tables'!D116="","",'Res Tables'!D116)</f>
        <v>Port of Bundaberg</v>
      </c>
      <c r="E113" s="48" t="str">
        <f>IF('Res Tables'!E116="","",'Res Tables'!E116)</f>
        <v>Medium Density Residential</v>
      </c>
      <c r="F113" s="48" t="str">
        <f>IF('Res Tables'!F116="","",'Res Tables'!F116)</f>
        <v>Coastal</v>
      </c>
      <c r="G113" s="48" t="str">
        <f>IF('Res Tables'!G116="","",'Res Tables'!G116)</f>
        <v/>
      </c>
      <c r="H113" s="86">
        <v>2000</v>
      </c>
      <c r="I113" s="54">
        <f>IF('Res Tables'!O116="","",'Res Tables'!O116)</f>
        <v>22.815873015873017</v>
      </c>
      <c r="J113" s="54">
        <f>IF('Res Tables'!P116="","",'Res Tables'!P116)</f>
        <v>29.492063492063494</v>
      </c>
      <c r="K113" s="183">
        <f>IF('Res Tables'!Q116="","",'Res Tables'!Q116)</f>
        <v>0.23862529567274243</v>
      </c>
      <c r="L113" s="183">
        <f>IF('Res Tables'!R116="","",'Res Tables'!R116)</f>
        <v>0.76137470432725762</v>
      </c>
      <c r="M113" s="234">
        <f t="shared" ref="M113:X113" si="6">($K113*M$116)+($L113*M$117)</f>
        <v>1.8323756914754266</v>
      </c>
      <c r="N113" s="234">
        <f t="shared" si="6"/>
        <v>1.8250042059284823</v>
      </c>
      <c r="O113" s="234">
        <f t="shared" si="6"/>
        <v>1.8035884602322736</v>
      </c>
      <c r="P113" s="234">
        <f t="shared" si="6"/>
        <v>1.7884377048543101</v>
      </c>
      <c r="Q113" s="234">
        <f t="shared" si="6"/>
        <v>1.777200923028275</v>
      </c>
      <c r="R113" s="234">
        <f t="shared" si="6"/>
        <v>1.7701470470348897</v>
      </c>
      <c r="S113" s="234">
        <f t="shared" si="6"/>
        <v>1.7701470470348897</v>
      </c>
      <c r="T113" s="234">
        <f t="shared" si="6"/>
        <v>1.7701470470348879</v>
      </c>
      <c r="U113" s="234">
        <f t="shared" si="6"/>
        <v>1.7701470470348879</v>
      </c>
      <c r="V113" s="234">
        <f t="shared" si="6"/>
        <v>1.7701470470348879</v>
      </c>
      <c r="W113" s="234">
        <f t="shared" si="6"/>
        <v>1.7701470470348879</v>
      </c>
      <c r="X113" s="234">
        <f t="shared" si="6"/>
        <v>1.7701470470348879</v>
      </c>
    </row>
    <row r="114" spans="1:26" ht="15" thickBot="1" x14ac:dyDescent="0.35"/>
    <row r="115" spans="1:26" ht="15" thickBot="1" x14ac:dyDescent="0.35">
      <c r="L115" s="53" t="s">
        <v>47</v>
      </c>
      <c r="M115" s="57">
        <v>2015</v>
      </c>
      <c r="N115" s="58">
        <v>2016</v>
      </c>
      <c r="O115" s="58">
        <v>2021</v>
      </c>
      <c r="P115" s="58">
        <v>2026</v>
      </c>
      <c r="Q115" s="58">
        <v>2031</v>
      </c>
      <c r="R115" s="58">
        <v>2036</v>
      </c>
      <c r="S115" s="58">
        <v>2041</v>
      </c>
      <c r="T115" s="58">
        <v>2046</v>
      </c>
      <c r="U115" s="58">
        <v>2051</v>
      </c>
      <c r="V115" s="58">
        <v>2056</v>
      </c>
      <c r="W115" s="58">
        <v>2061</v>
      </c>
      <c r="X115" s="49" t="s">
        <v>86</v>
      </c>
      <c r="Y115" t="str">
        <f t="shared" ref="Y115:Z115" si="7">LEFT(Y1,4)</f>
        <v/>
      </c>
      <c r="Z115" t="str">
        <f t="shared" si="7"/>
        <v/>
      </c>
    </row>
    <row r="116" spans="1:26" x14ac:dyDescent="0.3">
      <c r="L116" s="50" t="s">
        <v>87</v>
      </c>
      <c r="M116" s="77">
        <v>2.5482198612447502</v>
      </c>
      <c r="N116" s="78">
        <v>2.53796859783573</v>
      </c>
      <c r="O116" s="78">
        <v>2.5081864801290199</v>
      </c>
      <c r="P116" s="78">
        <v>2.4871168621753399</v>
      </c>
      <c r="Q116" s="78">
        <v>2.4714902683721198</v>
      </c>
      <c r="R116" s="78">
        <v>2.4616806933004098</v>
      </c>
      <c r="S116" s="78">
        <v>2.4616806933004098</v>
      </c>
      <c r="T116" s="78">
        <v>2.4616806933004129</v>
      </c>
      <c r="U116" s="78">
        <v>2.4616806933004129</v>
      </c>
      <c r="V116" s="78">
        <v>2.4616806933004129</v>
      </c>
      <c r="W116" s="78">
        <v>2.4616806933004129</v>
      </c>
      <c r="X116" s="79">
        <v>2.4616806933004129</v>
      </c>
    </row>
    <row r="117" spans="1:26" x14ac:dyDescent="0.3">
      <c r="L117" s="51" t="s">
        <v>88</v>
      </c>
      <c r="M117" s="80">
        <v>1.6080202910451651</v>
      </c>
      <c r="N117" s="81">
        <v>1.6015513674560899</v>
      </c>
      <c r="O117" s="81">
        <v>1.5827577577244301</v>
      </c>
      <c r="P117" s="81">
        <v>1.5694620552187899</v>
      </c>
      <c r="Q117" s="81">
        <v>1.5596011007942301</v>
      </c>
      <c r="R117" s="81">
        <v>1.55341089876271</v>
      </c>
      <c r="S117" s="81">
        <v>1.55341089876271</v>
      </c>
      <c r="T117" s="81">
        <v>1.5534108987627067</v>
      </c>
      <c r="U117" s="81">
        <v>1.5534108987627067</v>
      </c>
      <c r="V117" s="81">
        <v>1.5534108987627067</v>
      </c>
      <c r="W117" s="81">
        <v>1.5534108987627067</v>
      </c>
      <c r="X117" s="82">
        <v>1.5534108987627067</v>
      </c>
    </row>
    <row r="118" spans="1:26" x14ac:dyDescent="0.3">
      <c r="L118" s="51" t="s">
        <v>66</v>
      </c>
      <c r="M118" s="80">
        <v>1.8135501800111999</v>
      </c>
      <c r="N118" s="81">
        <v>1.8062544278339601</v>
      </c>
      <c r="O118" s="81">
        <v>1.78505870381125</v>
      </c>
      <c r="P118" s="81">
        <v>1.77006360467801</v>
      </c>
      <c r="Q118" s="81">
        <v>1.75894226760824</v>
      </c>
      <c r="R118" s="81">
        <v>1.75196086191884</v>
      </c>
      <c r="S118" s="81">
        <v>1.75196086191884</v>
      </c>
      <c r="T118" s="81">
        <v>1.7519608619188392</v>
      </c>
      <c r="U118" s="81">
        <v>1.7519608619188392</v>
      </c>
      <c r="V118" s="81">
        <v>1.7519608619188392</v>
      </c>
      <c r="W118" s="81">
        <v>1.7519608619188392</v>
      </c>
      <c r="X118" s="82">
        <v>1.7519608619188392</v>
      </c>
    </row>
    <row r="119" spans="1:26" ht="15" thickBot="1" x14ac:dyDescent="0.35">
      <c r="L119" s="52" t="s">
        <v>92</v>
      </c>
      <c r="M119" s="83">
        <v>2.3968749817900021</v>
      </c>
      <c r="N119" s="84">
        <v>2.3872325654622304</v>
      </c>
      <c r="O119" s="84">
        <v>2.3592192790415321</v>
      </c>
      <c r="P119" s="84">
        <v>2.3394010361508406</v>
      </c>
      <c r="Q119" s="84">
        <v>2.324702543172593</v>
      </c>
      <c r="R119" s="84">
        <v>2.315475582254126</v>
      </c>
      <c r="S119" s="84">
        <v>2.315475582254126</v>
      </c>
      <c r="T119" s="84">
        <v>2.315475582254126</v>
      </c>
      <c r="U119" s="84">
        <v>2.315475582254126</v>
      </c>
      <c r="V119" s="84">
        <v>2.315475582254126</v>
      </c>
      <c r="W119" s="84">
        <v>2.315475582254126</v>
      </c>
      <c r="X119" s="85">
        <v>2.315475582254126</v>
      </c>
    </row>
    <row r="121" spans="1:26" x14ac:dyDescent="0.3">
      <c r="A121">
        <v>1</v>
      </c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</row>
    <row r="122" spans="1:26" x14ac:dyDescent="0.3">
      <c r="A122">
        <v>2</v>
      </c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</row>
    <row r="123" spans="1:26" x14ac:dyDescent="0.3">
      <c r="A123">
        <v>3</v>
      </c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</row>
    <row r="124" spans="1:26" x14ac:dyDescent="0.3">
      <c r="A124">
        <v>4</v>
      </c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5" spans="1:26" x14ac:dyDescent="0.3">
      <c r="A125">
        <v>5</v>
      </c>
    </row>
    <row r="126" spans="1:26" x14ac:dyDescent="0.3">
      <c r="A126">
        <v>6</v>
      </c>
    </row>
    <row r="127" spans="1:26" x14ac:dyDescent="0.3">
      <c r="A127">
        <v>7</v>
      </c>
    </row>
    <row r="128" spans="1:26" x14ac:dyDescent="0.3">
      <c r="A128">
        <v>8</v>
      </c>
    </row>
    <row r="129" spans="1:1" x14ac:dyDescent="0.3">
      <c r="A129">
        <v>9</v>
      </c>
    </row>
    <row r="130" spans="1:1" x14ac:dyDescent="0.3">
      <c r="A130">
        <v>10</v>
      </c>
    </row>
    <row r="131" spans="1:1" x14ac:dyDescent="0.3">
      <c r="A131">
        <v>11</v>
      </c>
    </row>
    <row r="132" spans="1:1" x14ac:dyDescent="0.3">
      <c r="A132">
        <v>12</v>
      </c>
    </row>
    <row r="133" spans="1:1" x14ac:dyDescent="0.3">
      <c r="A133">
        <v>13</v>
      </c>
    </row>
    <row r="134" spans="1:1" x14ac:dyDescent="0.3">
      <c r="A134">
        <v>14</v>
      </c>
    </row>
    <row r="135" spans="1:1" x14ac:dyDescent="0.3">
      <c r="A135">
        <v>15</v>
      </c>
    </row>
    <row r="136" spans="1:1" x14ac:dyDescent="0.3">
      <c r="A136">
        <v>16</v>
      </c>
    </row>
    <row r="137" spans="1:1" x14ac:dyDescent="0.3">
      <c r="A137">
        <v>17</v>
      </c>
    </row>
    <row r="138" spans="1:1" x14ac:dyDescent="0.3">
      <c r="A138">
        <v>18</v>
      </c>
    </row>
    <row r="139" spans="1:1" x14ac:dyDescent="0.3">
      <c r="A139">
        <v>19</v>
      </c>
    </row>
    <row r="140" spans="1:1" x14ac:dyDescent="0.3">
      <c r="A140">
        <v>20</v>
      </c>
    </row>
    <row r="141" spans="1:1" x14ac:dyDescent="0.3">
      <c r="A141">
        <v>21</v>
      </c>
    </row>
    <row r="142" spans="1:1" x14ac:dyDescent="0.3">
      <c r="A142">
        <v>22</v>
      </c>
    </row>
    <row r="143" spans="1:1" x14ac:dyDescent="0.3">
      <c r="A143">
        <v>23</v>
      </c>
    </row>
    <row r="144" spans="1:1" x14ac:dyDescent="0.3">
      <c r="A144">
        <v>24</v>
      </c>
    </row>
    <row r="145" spans="1:1" x14ac:dyDescent="0.3">
      <c r="A145">
        <v>25</v>
      </c>
    </row>
    <row r="146" spans="1:1" x14ac:dyDescent="0.3">
      <c r="A146">
        <v>26</v>
      </c>
    </row>
    <row r="147" spans="1:1" x14ac:dyDescent="0.3">
      <c r="A147">
        <v>27</v>
      </c>
    </row>
    <row r="148" spans="1:1" x14ac:dyDescent="0.3">
      <c r="A148">
        <v>28</v>
      </c>
    </row>
    <row r="149" spans="1:1" x14ac:dyDescent="0.3">
      <c r="A149">
        <v>29</v>
      </c>
    </row>
    <row r="150" spans="1:1" x14ac:dyDescent="0.3">
      <c r="A150">
        <v>30</v>
      </c>
    </row>
    <row r="151" spans="1:1" x14ac:dyDescent="0.3">
      <c r="A151">
        <v>31</v>
      </c>
    </row>
    <row r="152" spans="1:1" x14ac:dyDescent="0.3">
      <c r="A152">
        <v>32</v>
      </c>
    </row>
    <row r="153" spans="1:1" x14ac:dyDescent="0.3">
      <c r="A153">
        <v>33</v>
      </c>
    </row>
    <row r="154" spans="1:1" x14ac:dyDescent="0.3">
      <c r="A154">
        <v>34</v>
      </c>
    </row>
    <row r="155" spans="1:1" x14ac:dyDescent="0.3">
      <c r="A155">
        <v>35</v>
      </c>
    </row>
    <row r="156" spans="1:1" x14ac:dyDescent="0.3">
      <c r="A156">
        <v>36</v>
      </c>
    </row>
    <row r="157" spans="1:1" x14ac:dyDescent="0.3">
      <c r="A157">
        <v>37</v>
      </c>
    </row>
    <row r="158" spans="1:1" x14ac:dyDescent="0.3">
      <c r="A158">
        <v>38</v>
      </c>
    </row>
    <row r="159" spans="1:1" x14ac:dyDescent="0.3">
      <c r="A159">
        <v>39</v>
      </c>
    </row>
    <row r="160" spans="1:1" x14ac:dyDescent="0.3">
      <c r="A160">
        <v>40</v>
      </c>
    </row>
    <row r="161" spans="1:1" x14ac:dyDescent="0.3">
      <c r="A161">
        <v>41</v>
      </c>
    </row>
    <row r="162" spans="1:1" x14ac:dyDescent="0.3">
      <c r="A162">
        <v>42</v>
      </c>
    </row>
    <row r="163" spans="1:1" x14ac:dyDescent="0.3">
      <c r="A163">
        <v>43</v>
      </c>
    </row>
    <row r="164" spans="1:1" x14ac:dyDescent="0.3">
      <c r="A164">
        <v>44</v>
      </c>
    </row>
    <row r="165" spans="1:1" x14ac:dyDescent="0.3">
      <c r="A165">
        <v>45</v>
      </c>
    </row>
    <row r="166" spans="1:1" x14ac:dyDescent="0.3">
      <c r="A166">
        <v>46</v>
      </c>
    </row>
    <row r="167" spans="1:1" x14ac:dyDescent="0.3">
      <c r="A167">
        <v>47</v>
      </c>
    </row>
    <row r="168" spans="1:1" x14ac:dyDescent="0.3">
      <c r="A168">
        <v>48</v>
      </c>
    </row>
    <row r="169" spans="1:1" x14ac:dyDescent="0.3">
      <c r="A169">
        <v>49</v>
      </c>
    </row>
    <row r="170" spans="1:1" x14ac:dyDescent="0.3">
      <c r="A170">
        <v>50</v>
      </c>
    </row>
    <row r="171" spans="1:1" x14ac:dyDescent="0.3">
      <c r="A171">
        <v>51</v>
      </c>
    </row>
    <row r="172" spans="1:1" x14ac:dyDescent="0.3">
      <c r="A172">
        <v>52</v>
      </c>
    </row>
    <row r="173" spans="1:1" x14ac:dyDescent="0.3">
      <c r="A173">
        <v>53</v>
      </c>
    </row>
    <row r="174" spans="1:1" x14ac:dyDescent="0.3">
      <c r="A174">
        <v>54</v>
      </c>
    </row>
    <row r="175" spans="1:1" x14ac:dyDescent="0.3">
      <c r="A175">
        <v>55</v>
      </c>
    </row>
    <row r="176" spans="1:1" x14ac:dyDescent="0.3">
      <c r="A176">
        <v>56</v>
      </c>
    </row>
    <row r="177" spans="1:1" x14ac:dyDescent="0.3">
      <c r="A177">
        <v>57</v>
      </c>
    </row>
    <row r="178" spans="1:1" x14ac:dyDescent="0.3">
      <c r="A178">
        <v>58</v>
      </c>
    </row>
    <row r="179" spans="1:1" x14ac:dyDescent="0.3">
      <c r="A179">
        <v>59</v>
      </c>
    </row>
    <row r="180" spans="1:1" x14ac:dyDescent="0.3">
      <c r="A180">
        <v>60</v>
      </c>
    </row>
    <row r="181" spans="1:1" x14ac:dyDescent="0.3">
      <c r="A181">
        <v>61</v>
      </c>
    </row>
    <row r="182" spans="1:1" x14ac:dyDescent="0.3">
      <c r="A182">
        <v>62</v>
      </c>
    </row>
    <row r="183" spans="1:1" x14ac:dyDescent="0.3">
      <c r="A183">
        <v>63</v>
      </c>
    </row>
    <row r="184" spans="1:1" x14ac:dyDescent="0.3">
      <c r="A184">
        <v>64</v>
      </c>
    </row>
    <row r="185" spans="1:1" x14ac:dyDescent="0.3">
      <c r="A185">
        <v>65</v>
      </c>
    </row>
    <row r="186" spans="1:1" x14ac:dyDescent="0.3">
      <c r="A186">
        <v>66</v>
      </c>
    </row>
    <row r="187" spans="1:1" x14ac:dyDescent="0.3">
      <c r="A187">
        <v>67</v>
      </c>
    </row>
    <row r="188" spans="1:1" x14ac:dyDescent="0.3">
      <c r="A188">
        <v>68</v>
      </c>
    </row>
    <row r="189" spans="1:1" x14ac:dyDescent="0.3">
      <c r="A189">
        <v>69</v>
      </c>
    </row>
    <row r="190" spans="1:1" x14ac:dyDescent="0.3">
      <c r="A190">
        <v>70</v>
      </c>
    </row>
    <row r="191" spans="1:1" x14ac:dyDescent="0.3">
      <c r="A191">
        <v>71</v>
      </c>
    </row>
    <row r="192" spans="1:1" x14ac:dyDescent="0.3">
      <c r="A192">
        <v>72</v>
      </c>
    </row>
    <row r="193" spans="1:1" x14ac:dyDescent="0.3">
      <c r="A193">
        <v>73</v>
      </c>
    </row>
    <row r="194" spans="1:1" x14ac:dyDescent="0.3">
      <c r="A194">
        <v>74</v>
      </c>
    </row>
    <row r="195" spans="1:1" x14ac:dyDescent="0.3">
      <c r="A195">
        <v>75</v>
      </c>
    </row>
    <row r="196" spans="1:1" x14ac:dyDescent="0.3">
      <c r="A196">
        <v>76</v>
      </c>
    </row>
    <row r="197" spans="1:1" x14ac:dyDescent="0.3">
      <c r="A197">
        <v>77</v>
      </c>
    </row>
    <row r="198" spans="1:1" x14ac:dyDescent="0.3">
      <c r="A198">
        <v>79</v>
      </c>
    </row>
    <row r="199" spans="1:1" x14ac:dyDescent="0.3">
      <c r="A199">
        <v>80</v>
      </c>
    </row>
    <row r="200" spans="1:1" x14ac:dyDescent="0.3">
      <c r="A200">
        <v>81</v>
      </c>
    </row>
    <row r="201" spans="1:1" x14ac:dyDescent="0.3">
      <c r="A201">
        <v>82</v>
      </c>
    </row>
    <row r="202" spans="1:1" x14ac:dyDescent="0.3">
      <c r="A202">
        <v>83</v>
      </c>
    </row>
    <row r="203" spans="1:1" x14ac:dyDescent="0.3">
      <c r="A203">
        <v>84</v>
      </c>
    </row>
    <row r="204" spans="1:1" x14ac:dyDescent="0.3">
      <c r="A204">
        <v>85</v>
      </c>
    </row>
    <row r="205" spans="1:1" x14ac:dyDescent="0.3">
      <c r="A205">
        <v>86</v>
      </c>
    </row>
  </sheetData>
  <sortState xmlns:xlrd2="http://schemas.microsoft.com/office/spreadsheetml/2017/richdata2" ref="A95:A179">
    <sortCondition ref="A9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84"/>
  <sheetViews>
    <sheetView view="pageBreakPreview" zoomScale="85" zoomScaleNormal="55" zoomScaleSheetLayoutView="85" workbookViewId="0"/>
  </sheetViews>
  <sheetFormatPr defaultRowHeight="14.4" x14ac:dyDescent="0.3"/>
  <cols>
    <col min="1" max="1" width="4.33203125" customWidth="1"/>
    <col min="2" max="2" width="5.5546875" customWidth="1"/>
    <col min="3" max="3" width="37.5546875" bestFit="1" customWidth="1"/>
    <col min="4" max="5" width="36.44140625" bestFit="1" customWidth="1"/>
    <col min="6" max="6" width="14.33203125" bestFit="1" customWidth="1"/>
    <col min="7" max="7" width="13.88671875" bestFit="1" customWidth="1"/>
    <col min="8" max="8" width="6.109375" customWidth="1"/>
    <col min="9" max="9" width="7.6640625" bestFit="1" customWidth="1"/>
    <col min="10" max="10" width="9" customWidth="1"/>
    <col min="11" max="11" width="10.109375" customWidth="1"/>
    <col min="12" max="12" width="14.5546875" bestFit="1" customWidth="1"/>
    <col min="13" max="13" width="14.44140625" bestFit="1" customWidth="1"/>
    <col min="14" max="14" width="14.33203125" bestFit="1" customWidth="1"/>
    <col min="15" max="15" width="10.5546875" customWidth="1"/>
    <col min="17" max="18" width="10.109375" style="65" customWidth="1"/>
    <col min="19" max="19" width="2.109375" customWidth="1"/>
    <col min="20" max="20" width="89.6640625" bestFit="1" customWidth="1"/>
  </cols>
  <sheetData>
    <row r="1" spans="1:20" ht="15.6" x14ac:dyDescent="0.3">
      <c r="A1" s="3" t="s">
        <v>45</v>
      </c>
    </row>
    <row r="3" spans="1:20" x14ac:dyDescent="0.3">
      <c r="A3" t="s">
        <v>46</v>
      </c>
    </row>
    <row r="4" spans="1:20" ht="63" customHeight="1" x14ac:dyDescent="0.3">
      <c r="A4" s="72" t="s">
        <v>0</v>
      </c>
      <c r="B4" s="72" t="s">
        <v>1</v>
      </c>
      <c r="C4" s="72" t="s">
        <v>229</v>
      </c>
      <c r="D4" s="72" t="s">
        <v>230</v>
      </c>
      <c r="E4" s="72" t="s">
        <v>106</v>
      </c>
      <c r="F4" s="72" t="s">
        <v>108</v>
      </c>
      <c r="G4" s="72" t="s">
        <v>120</v>
      </c>
      <c r="H4" s="72" t="s">
        <v>105</v>
      </c>
      <c r="I4" s="72" t="s">
        <v>2</v>
      </c>
      <c r="J4" s="73" t="s">
        <v>3</v>
      </c>
      <c r="K4" s="73" t="s">
        <v>4</v>
      </c>
      <c r="L4" s="73" t="s">
        <v>5</v>
      </c>
      <c r="M4" s="73" t="s">
        <v>6</v>
      </c>
      <c r="N4" s="73" t="s">
        <v>198</v>
      </c>
      <c r="O4" s="74" t="s">
        <v>7</v>
      </c>
      <c r="P4" s="75" t="s">
        <v>8</v>
      </c>
      <c r="Q4" s="73" t="s">
        <v>94</v>
      </c>
      <c r="R4" s="73" t="s">
        <v>95</v>
      </c>
      <c r="S4" s="1"/>
      <c r="T4" s="76" t="s">
        <v>9</v>
      </c>
    </row>
    <row r="5" spans="1:20" x14ac:dyDescent="0.3">
      <c r="A5" s="233">
        <v>1</v>
      </c>
      <c r="B5" s="43" t="s">
        <v>64</v>
      </c>
      <c r="C5" s="231" t="s">
        <v>225</v>
      </c>
      <c r="D5" s="43"/>
      <c r="E5" s="43"/>
      <c r="F5" s="43" t="s">
        <v>65</v>
      </c>
      <c r="G5" s="43"/>
      <c r="H5" s="43"/>
      <c r="I5" s="17"/>
      <c r="J5" s="18"/>
      <c r="K5" s="19"/>
      <c r="L5" s="19"/>
      <c r="M5" s="19"/>
      <c r="N5" s="19"/>
      <c r="O5" s="20"/>
      <c r="P5" s="20"/>
      <c r="Q5" s="66"/>
      <c r="R5" s="66"/>
      <c r="S5" s="14"/>
      <c r="T5" s="43" t="s">
        <v>72</v>
      </c>
    </row>
    <row r="6" spans="1:20" x14ac:dyDescent="0.3">
      <c r="A6" s="233">
        <v>2</v>
      </c>
      <c r="B6" s="43" t="s">
        <v>64</v>
      </c>
      <c r="C6" s="44" t="s">
        <v>10</v>
      </c>
      <c r="D6" s="43"/>
      <c r="E6" s="43"/>
      <c r="F6" s="43" t="s">
        <v>65</v>
      </c>
      <c r="G6" s="43"/>
      <c r="H6" s="43"/>
      <c r="I6" s="17"/>
      <c r="J6" s="18"/>
      <c r="K6" s="19"/>
      <c r="L6" s="19"/>
      <c r="M6" s="19"/>
      <c r="N6" s="19"/>
      <c r="O6" s="20"/>
      <c r="P6" s="20"/>
      <c r="Q6" s="66"/>
      <c r="R6" s="66"/>
      <c r="S6" s="14"/>
      <c r="T6" s="16" t="s">
        <v>72</v>
      </c>
    </row>
    <row r="7" spans="1:20" x14ac:dyDescent="0.3">
      <c r="A7" s="233">
        <v>3</v>
      </c>
      <c r="B7" s="16" t="s">
        <v>64</v>
      </c>
      <c r="C7" s="232" t="s">
        <v>10</v>
      </c>
      <c r="D7" s="16"/>
      <c r="E7" s="16"/>
      <c r="F7" s="43" t="s">
        <v>107</v>
      </c>
      <c r="G7" s="16"/>
      <c r="H7" s="16"/>
      <c r="I7" s="17"/>
      <c r="J7" s="18"/>
      <c r="K7" s="19"/>
      <c r="L7" s="19"/>
      <c r="M7" s="19"/>
      <c r="N7" s="19"/>
      <c r="O7" s="20"/>
      <c r="P7" s="20"/>
      <c r="Q7" s="66"/>
      <c r="R7" s="66"/>
      <c r="S7" s="14"/>
      <c r="T7" s="16" t="s">
        <v>72</v>
      </c>
    </row>
    <row r="8" spans="1:20" x14ac:dyDescent="0.3">
      <c r="A8" s="233">
        <v>4</v>
      </c>
      <c r="B8" s="43" t="s">
        <v>64</v>
      </c>
      <c r="C8" s="44" t="s">
        <v>10</v>
      </c>
      <c r="D8" s="43"/>
      <c r="E8" s="43"/>
      <c r="F8" s="43" t="s">
        <v>99</v>
      </c>
      <c r="G8" s="43"/>
      <c r="H8" s="43"/>
      <c r="I8" s="17"/>
      <c r="J8" s="18"/>
      <c r="K8" s="19"/>
      <c r="L8" s="19"/>
      <c r="M8" s="19"/>
      <c r="N8" s="19"/>
      <c r="O8" s="20"/>
      <c r="P8" s="20"/>
      <c r="Q8" s="66"/>
      <c r="R8" s="66"/>
      <c r="S8" s="14"/>
      <c r="T8" s="16" t="s">
        <v>72</v>
      </c>
    </row>
    <row r="9" spans="1:20" x14ac:dyDescent="0.3">
      <c r="A9" s="233">
        <v>5</v>
      </c>
      <c r="B9" s="43" t="s">
        <v>64</v>
      </c>
      <c r="C9" s="44" t="s">
        <v>10</v>
      </c>
      <c r="D9" s="43" t="s">
        <v>238</v>
      </c>
      <c r="E9" s="43" t="s">
        <v>153</v>
      </c>
      <c r="F9" s="43" t="s">
        <v>65</v>
      </c>
      <c r="G9" s="43"/>
      <c r="H9" s="43"/>
      <c r="I9" s="22">
        <v>10000</v>
      </c>
      <c r="J9" s="23">
        <v>0.1</v>
      </c>
      <c r="K9" s="24">
        <f>I9*(1-J9)</f>
        <v>9000</v>
      </c>
      <c r="L9" s="24">
        <v>4000</v>
      </c>
      <c r="M9" s="24">
        <v>4000</v>
      </c>
      <c r="N9" s="24">
        <f>M9*3</f>
        <v>12000</v>
      </c>
      <c r="O9" s="71">
        <f>IFERROR(K9/M9,0)</f>
        <v>2.25</v>
      </c>
      <c r="P9" s="71">
        <f>IFERROR(I9/M9,0)</f>
        <v>2.5</v>
      </c>
      <c r="Q9" s="61">
        <v>1</v>
      </c>
      <c r="R9" s="61">
        <f>1-Q9</f>
        <v>0</v>
      </c>
      <c r="S9" s="14"/>
      <c r="T9" s="43"/>
    </row>
    <row r="10" spans="1:20" x14ac:dyDescent="0.3">
      <c r="A10" s="233">
        <v>6</v>
      </c>
      <c r="B10" s="43" t="s">
        <v>64</v>
      </c>
      <c r="C10" s="44" t="s">
        <v>10</v>
      </c>
      <c r="D10" s="43" t="s">
        <v>228</v>
      </c>
      <c r="E10" s="43" t="s">
        <v>115</v>
      </c>
      <c r="F10" s="43" t="s">
        <v>99</v>
      </c>
      <c r="G10" s="43"/>
      <c r="H10" s="43"/>
      <c r="I10" s="272" t="s">
        <v>121</v>
      </c>
      <c r="J10" s="272"/>
      <c r="K10" s="272"/>
      <c r="L10" s="272"/>
      <c r="M10" s="272"/>
      <c r="N10" s="272"/>
      <c r="O10" s="71">
        <f>'Res Density Working'!$L$18</f>
        <v>10.269281045751633</v>
      </c>
      <c r="P10" s="71">
        <f>'Res Density Working'!$M$18</f>
        <v>14.130718954248367</v>
      </c>
      <c r="Q10" s="61">
        <f>'Res Density Working'!N15</f>
        <v>0.70570264765784108</v>
      </c>
      <c r="R10" s="61">
        <f>SUM('Res Density Working'!N16:N17)</f>
        <v>0.29429735234215892</v>
      </c>
      <c r="S10" s="14"/>
      <c r="T10" s="43"/>
    </row>
    <row r="11" spans="1:20" x14ac:dyDescent="0.3">
      <c r="A11" s="233">
        <v>7</v>
      </c>
      <c r="B11" s="43" t="s">
        <v>64</v>
      </c>
      <c r="C11" s="44" t="s">
        <v>10</v>
      </c>
      <c r="D11" s="43" t="s">
        <v>228</v>
      </c>
      <c r="E11" s="43" t="s">
        <v>233</v>
      </c>
      <c r="F11" s="43" t="s">
        <v>99</v>
      </c>
      <c r="G11" s="43"/>
      <c r="H11" s="43"/>
      <c r="I11" s="223">
        <v>10000</v>
      </c>
      <c r="J11" s="223">
        <v>0.1</v>
      </c>
      <c r="K11" s="223">
        <v>9000</v>
      </c>
      <c r="L11" s="223">
        <v>20000000</v>
      </c>
      <c r="M11" s="223">
        <v>20000000</v>
      </c>
      <c r="N11" s="223">
        <v>60000000</v>
      </c>
      <c r="O11" s="182">
        <f>IFERROR(K11/M11,0)</f>
        <v>4.4999999999999999E-4</v>
      </c>
      <c r="P11" s="182">
        <f>IFERROR(I11/M11,0)</f>
        <v>5.0000000000000001E-4</v>
      </c>
      <c r="Q11" s="61">
        <v>1</v>
      </c>
      <c r="R11" s="61">
        <f>1-Q11</f>
        <v>0</v>
      </c>
      <c r="S11" s="14"/>
      <c r="T11" s="43"/>
    </row>
    <row r="12" spans="1:20" x14ac:dyDescent="0.3">
      <c r="A12" s="233">
        <v>8</v>
      </c>
      <c r="B12" s="43" t="s">
        <v>64</v>
      </c>
      <c r="C12" s="44" t="s">
        <v>224</v>
      </c>
      <c r="D12" s="43" t="s">
        <v>227</v>
      </c>
      <c r="E12" s="43" t="s">
        <v>115</v>
      </c>
      <c r="F12" s="43" t="s">
        <v>65</v>
      </c>
      <c r="G12" s="43"/>
      <c r="H12" s="43"/>
      <c r="I12" s="272" t="s">
        <v>121</v>
      </c>
      <c r="J12" s="272"/>
      <c r="K12" s="272"/>
      <c r="L12" s="272"/>
      <c r="M12" s="272"/>
      <c r="N12" s="272"/>
      <c r="O12" s="71">
        <f>'Res Density Working'!$L$104</f>
        <v>10.450793650793651</v>
      </c>
      <c r="P12" s="71">
        <f>'Res Density Working'!$M$104</f>
        <v>14.174603174603174</v>
      </c>
      <c r="Q12" s="61">
        <f>SUM('Res Density Working'!N7:N8)</f>
        <v>0.59538274605103281</v>
      </c>
      <c r="R12" s="61">
        <f>SUM('Res Density Working'!N9:N10)</f>
        <v>0.40461725394896719</v>
      </c>
      <c r="S12" s="14"/>
      <c r="T12" s="16"/>
    </row>
    <row r="13" spans="1:20" x14ac:dyDescent="0.3">
      <c r="A13" s="233">
        <v>9</v>
      </c>
      <c r="B13" s="43" t="s">
        <v>64</v>
      </c>
      <c r="C13" s="44" t="s">
        <v>224</v>
      </c>
      <c r="D13" s="43" t="s">
        <v>227</v>
      </c>
      <c r="E13" s="43" t="s">
        <v>233</v>
      </c>
      <c r="F13" s="43" t="s">
        <v>65</v>
      </c>
      <c r="G13" s="43"/>
      <c r="H13" s="43"/>
      <c r="I13" s="223">
        <v>10000</v>
      </c>
      <c r="J13" s="223">
        <v>0.1</v>
      </c>
      <c r="K13" s="223">
        <v>9000</v>
      </c>
      <c r="L13" s="223">
        <v>20000000</v>
      </c>
      <c r="M13" s="223">
        <v>20000000</v>
      </c>
      <c r="N13" s="223">
        <v>60000000</v>
      </c>
      <c r="O13" s="182">
        <f>IFERROR(K13/M13,0)</f>
        <v>4.4999999999999999E-4</v>
      </c>
      <c r="P13" s="182">
        <f>IFERROR(I13/M13,0)</f>
        <v>5.0000000000000001E-4</v>
      </c>
      <c r="Q13" s="61">
        <v>1</v>
      </c>
      <c r="R13" s="61">
        <f>1-Q13</f>
        <v>0</v>
      </c>
      <c r="S13" s="14"/>
      <c r="T13" s="43"/>
    </row>
    <row r="14" spans="1:20" x14ac:dyDescent="0.3">
      <c r="A14" s="233">
        <v>10</v>
      </c>
      <c r="B14" s="43" t="s">
        <v>64</v>
      </c>
      <c r="C14" s="44" t="s">
        <v>224</v>
      </c>
      <c r="D14" s="43" t="s">
        <v>227</v>
      </c>
      <c r="E14" s="43" t="s">
        <v>232</v>
      </c>
      <c r="F14" s="43" t="s">
        <v>65</v>
      </c>
      <c r="G14" s="43"/>
      <c r="H14" s="43"/>
      <c r="I14" s="17"/>
      <c r="J14" s="18"/>
      <c r="K14" s="19"/>
      <c r="L14" s="19"/>
      <c r="M14" s="19"/>
      <c r="N14" s="19"/>
      <c r="O14" s="20"/>
      <c r="P14" s="20"/>
      <c r="Q14" s="66"/>
      <c r="R14" s="66"/>
      <c r="S14" s="14"/>
      <c r="T14" s="43" t="s">
        <v>72</v>
      </c>
    </row>
    <row r="15" spans="1:20" x14ac:dyDescent="0.3">
      <c r="A15" s="233">
        <v>11</v>
      </c>
      <c r="B15" s="16" t="s">
        <v>64</v>
      </c>
      <c r="C15" s="21" t="s">
        <v>27</v>
      </c>
      <c r="D15" s="16"/>
      <c r="E15" s="16"/>
      <c r="F15" s="43" t="s">
        <v>65</v>
      </c>
      <c r="G15" s="16" t="s">
        <v>38</v>
      </c>
      <c r="H15" s="16"/>
      <c r="I15" s="272" t="s">
        <v>129</v>
      </c>
      <c r="J15" s="272"/>
      <c r="K15" s="272"/>
      <c r="L15" s="272"/>
      <c r="M15" s="272"/>
      <c r="N15" s="272"/>
      <c r="O15" s="71">
        <f>'Ctr Density Working'!$N$47</f>
        <v>21.6</v>
      </c>
      <c r="P15" s="71">
        <f>'Ctr Density Working'!$O$47</f>
        <v>27</v>
      </c>
      <c r="Q15" s="61">
        <f>1-R15</f>
        <v>0</v>
      </c>
      <c r="R15" s="61">
        <f>'Ctr Density Working'!$P$51</f>
        <v>1</v>
      </c>
      <c r="S15" s="14"/>
      <c r="T15" s="16" t="s">
        <v>104</v>
      </c>
    </row>
    <row r="16" spans="1:20" x14ac:dyDescent="0.3">
      <c r="A16" s="233">
        <v>12</v>
      </c>
      <c r="B16" s="16" t="s">
        <v>64</v>
      </c>
      <c r="C16" s="21" t="s">
        <v>27</v>
      </c>
      <c r="D16" s="16"/>
      <c r="E16" s="16"/>
      <c r="F16" s="43" t="s">
        <v>107</v>
      </c>
      <c r="G16" s="16" t="s">
        <v>36</v>
      </c>
      <c r="H16" s="16"/>
      <c r="I16" s="272"/>
      <c r="J16" s="272"/>
      <c r="K16" s="272"/>
      <c r="L16" s="272"/>
      <c r="M16" s="272"/>
      <c r="N16" s="272"/>
      <c r="O16" s="71">
        <f>'Ctr Density Working'!$N$47</f>
        <v>21.6</v>
      </c>
      <c r="P16" s="71">
        <f>'Ctr Density Working'!$O$47</f>
        <v>27</v>
      </c>
      <c r="Q16" s="61">
        <f>1-R16</f>
        <v>0</v>
      </c>
      <c r="R16" s="61">
        <f>'Ctr Density Working'!$P$51</f>
        <v>1</v>
      </c>
      <c r="S16" s="14"/>
      <c r="T16" s="16" t="s">
        <v>104</v>
      </c>
    </row>
    <row r="17" spans="1:20" x14ac:dyDescent="0.3">
      <c r="A17" s="233">
        <v>13</v>
      </c>
      <c r="B17" s="16" t="s">
        <v>64</v>
      </c>
      <c r="C17" s="21" t="s">
        <v>27</v>
      </c>
      <c r="D17" s="16"/>
      <c r="E17" s="16"/>
      <c r="F17" s="43" t="s">
        <v>107</v>
      </c>
      <c r="G17" s="16" t="s">
        <v>37</v>
      </c>
      <c r="H17" s="16"/>
      <c r="I17" s="272"/>
      <c r="J17" s="272"/>
      <c r="K17" s="272"/>
      <c r="L17" s="272"/>
      <c r="M17" s="272"/>
      <c r="N17" s="272"/>
      <c r="O17" s="71">
        <f>'Ctr Density Working'!$N$47</f>
        <v>21.6</v>
      </c>
      <c r="P17" s="71">
        <f>'Ctr Density Working'!$O$47</f>
        <v>27</v>
      </c>
      <c r="Q17" s="61">
        <f>1-R17</f>
        <v>0</v>
      </c>
      <c r="R17" s="61">
        <f>'Ctr Density Working'!$P$51</f>
        <v>1</v>
      </c>
      <c r="S17" s="14"/>
      <c r="T17" s="16" t="s">
        <v>104</v>
      </c>
    </row>
    <row r="18" spans="1:20" x14ac:dyDescent="0.3">
      <c r="A18" s="233">
        <v>14</v>
      </c>
      <c r="B18" s="16" t="s">
        <v>64</v>
      </c>
      <c r="C18" s="21" t="s">
        <v>27</v>
      </c>
      <c r="D18" s="16"/>
      <c r="E18" s="16"/>
      <c r="F18" s="43" t="s">
        <v>99</v>
      </c>
      <c r="G18" s="16" t="s">
        <v>35</v>
      </c>
      <c r="H18" s="16"/>
      <c r="I18" s="272"/>
      <c r="J18" s="272"/>
      <c r="K18" s="272"/>
      <c r="L18" s="272"/>
      <c r="M18" s="272"/>
      <c r="N18" s="272"/>
      <c r="O18" s="71">
        <f>'Ctr Density Working'!$N$47</f>
        <v>21.6</v>
      </c>
      <c r="P18" s="71">
        <f>'Ctr Density Working'!$O$47</f>
        <v>27</v>
      </c>
      <c r="Q18" s="61">
        <f>1-R18</f>
        <v>0</v>
      </c>
      <c r="R18" s="61">
        <f>'Ctr Density Working'!$P$51</f>
        <v>1</v>
      </c>
      <c r="S18" s="14"/>
      <c r="T18" s="16" t="s">
        <v>104</v>
      </c>
    </row>
    <row r="19" spans="1:20" x14ac:dyDescent="0.3">
      <c r="A19" s="233">
        <v>15</v>
      </c>
      <c r="B19" s="16" t="s">
        <v>64</v>
      </c>
      <c r="C19" s="25" t="s">
        <v>24</v>
      </c>
      <c r="D19" s="16"/>
      <c r="E19" s="16"/>
      <c r="F19" s="43" t="s">
        <v>65</v>
      </c>
      <c r="G19" s="16" t="s">
        <v>150</v>
      </c>
      <c r="H19" s="16"/>
      <c r="I19" s="272" t="s">
        <v>128</v>
      </c>
      <c r="J19" s="272"/>
      <c r="K19" s="272"/>
      <c r="L19" s="272"/>
      <c r="M19" s="272"/>
      <c r="N19" s="272"/>
      <c r="O19" s="71">
        <f>'Res Density Working'!$L$108</f>
        <v>10.450793650793651</v>
      </c>
      <c r="P19" s="71">
        <f>'Res Density Working'!$M$108</f>
        <v>14.174603174603174</v>
      </c>
      <c r="Q19" s="61">
        <f>SUM('Res Density Working'!N7:N8)</f>
        <v>0.59538274605103281</v>
      </c>
      <c r="R19" s="61">
        <f>SUM('Res Density Working'!N9:N10)</f>
        <v>0.40461725394896719</v>
      </c>
      <c r="S19" s="14"/>
      <c r="T19" s="16"/>
    </row>
    <row r="20" spans="1:20" x14ac:dyDescent="0.3">
      <c r="A20" s="233">
        <v>16</v>
      </c>
      <c r="B20" s="16" t="s">
        <v>64</v>
      </c>
      <c r="C20" s="25" t="s">
        <v>24</v>
      </c>
      <c r="D20" s="16"/>
      <c r="E20" s="16"/>
      <c r="F20" s="43" t="s">
        <v>65</v>
      </c>
      <c r="G20" s="16" t="s">
        <v>152</v>
      </c>
      <c r="H20" s="16"/>
      <c r="I20" s="17"/>
      <c r="J20" s="18"/>
      <c r="K20" s="19"/>
      <c r="L20" s="19"/>
      <c r="M20" s="19"/>
      <c r="N20" s="19"/>
      <c r="O20" s="20"/>
      <c r="P20" s="20"/>
      <c r="Q20" s="66"/>
      <c r="R20" s="66"/>
      <c r="S20" s="14"/>
      <c r="T20" s="16" t="s">
        <v>72</v>
      </c>
    </row>
    <row r="21" spans="1:20" x14ac:dyDescent="0.3">
      <c r="A21" s="233">
        <v>17</v>
      </c>
      <c r="B21" s="16" t="s">
        <v>64</v>
      </c>
      <c r="C21" s="25" t="s">
        <v>24</v>
      </c>
      <c r="D21" s="16"/>
      <c r="E21" s="16"/>
      <c r="F21" s="43" t="s">
        <v>65</v>
      </c>
      <c r="G21" s="16" t="s">
        <v>155</v>
      </c>
      <c r="H21" s="16"/>
      <c r="I21" s="17"/>
      <c r="J21" s="18"/>
      <c r="K21" s="19"/>
      <c r="L21" s="19"/>
      <c r="M21" s="19"/>
      <c r="N21" s="19"/>
      <c r="O21" s="20"/>
      <c r="P21" s="20"/>
      <c r="Q21" s="66"/>
      <c r="R21" s="66"/>
      <c r="S21" s="14"/>
      <c r="T21" s="16" t="s">
        <v>72</v>
      </c>
    </row>
    <row r="22" spans="1:20" x14ac:dyDescent="0.3">
      <c r="A22" s="233">
        <v>18</v>
      </c>
      <c r="B22" s="16" t="s">
        <v>64</v>
      </c>
      <c r="C22" s="25" t="s">
        <v>24</v>
      </c>
      <c r="D22" s="16"/>
      <c r="E22" s="16"/>
      <c r="F22" s="43" t="s">
        <v>65</v>
      </c>
      <c r="G22" s="16" t="s">
        <v>151</v>
      </c>
      <c r="H22" s="16"/>
      <c r="I22" s="272" t="s">
        <v>128</v>
      </c>
      <c r="J22" s="272"/>
      <c r="K22" s="272"/>
      <c r="L22" s="272"/>
      <c r="M22" s="272"/>
      <c r="N22" s="272"/>
      <c r="O22" s="71">
        <f>'Res Density Working'!$L$108</f>
        <v>10.450793650793651</v>
      </c>
      <c r="P22" s="71">
        <f>'Res Density Working'!$M$108</f>
        <v>14.174603174603174</v>
      </c>
      <c r="Q22" s="61">
        <f>SUM('Res Density Working'!N7:N8)</f>
        <v>0.59538274605103281</v>
      </c>
      <c r="R22" s="61">
        <f>SUM('Res Density Working'!N9:N10)</f>
        <v>0.40461725394896719</v>
      </c>
      <c r="S22" s="14"/>
      <c r="T22" s="16"/>
    </row>
    <row r="23" spans="1:20" x14ac:dyDescent="0.3">
      <c r="A23" s="233">
        <v>19</v>
      </c>
      <c r="B23" s="16" t="s">
        <v>64</v>
      </c>
      <c r="C23" s="25" t="s">
        <v>24</v>
      </c>
      <c r="D23" s="16"/>
      <c r="E23" s="16"/>
      <c r="F23" s="43" t="s">
        <v>107</v>
      </c>
      <c r="G23" s="16" t="s">
        <v>36</v>
      </c>
      <c r="H23" s="16"/>
      <c r="I23" s="272"/>
      <c r="J23" s="272"/>
      <c r="K23" s="272"/>
      <c r="L23" s="272"/>
      <c r="M23" s="272"/>
      <c r="N23" s="272"/>
      <c r="O23" s="71">
        <f>'Res Density Working'!$L$112</f>
        <v>8.15</v>
      </c>
      <c r="P23" s="71">
        <f>'Res Density Working'!$M$112</f>
        <v>11.5</v>
      </c>
      <c r="Q23" s="61">
        <f>SUM('Res Density Working'!N29:N30)</f>
        <v>0.90184049079754602</v>
      </c>
      <c r="R23" s="61">
        <f>SUM('Res Density Working'!N31:N32)</f>
        <v>9.815950920245399E-2</v>
      </c>
      <c r="S23" s="14"/>
      <c r="T23" s="16"/>
    </row>
    <row r="24" spans="1:20" x14ac:dyDescent="0.3">
      <c r="A24" s="233">
        <v>20</v>
      </c>
      <c r="B24" s="16" t="s">
        <v>64</v>
      </c>
      <c r="C24" s="25" t="s">
        <v>24</v>
      </c>
      <c r="D24" s="16"/>
      <c r="E24" s="16"/>
      <c r="F24" s="43" t="s">
        <v>65</v>
      </c>
      <c r="G24" s="16" t="s">
        <v>149</v>
      </c>
      <c r="H24" s="16"/>
      <c r="I24" s="272"/>
      <c r="J24" s="272"/>
      <c r="K24" s="272"/>
      <c r="L24" s="272"/>
      <c r="M24" s="272"/>
      <c r="N24" s="272"/>
      <c r="O24" s="71">
        <f>'Res Density Working'!$L$108</f>
        <v>10.450793650793651</v>
      </c>
      <c r="P24" s="71">
        <f>'Res Density Working'!$M$108</f>
        <v>14.174603174603174</v>
      </c>
      <c r="Q24" s="61">
        <f>SUM('Res Density Working'!N7:N8)</f>
        <v>0.59538274605103281</v>
      </c>
      <c r="R24" s="61">
        <f>SUM('Res Density Working'!N9:N10)</f>
        <v>0.40461725394896719</v>
      </c>
      <c r="S24" s="14"/>
      <c r="T24" s="16"/>
    </row>
    <row r="25" spans="1:20" x14ac:dyDescent="0.3">
      <c r="A25" s="233">
        <v>21</v>
      </c>
      <c r="B25" s="16" t="s">
        <v>64</v>
      </c>
      <c r="C25" s="25" t="s">
        <v>237</v>
      </c>
      <c r="D25" s="16" t="s">
        <v>238</v>
      </c>
      <c r="E25" s="16" t="s">
        <v>115</v>
      </c>
      <c r="F25" s="43" t="s">
        <v>65</v>
      </c>
      <c r="G25" s="16"/>
      <c r="H25" s="16"/>
      <c r="I25" s="272"/>
      <c r="J25" s="272"/>
      <c r="K25" s="272"/>
      <c r="L25" s="272"/>
      <c r="M25" s="272"/>
      <c r="N25" s="272"/>
      <c r="O25" s="71">
        <f>'Res Density Working'!$L$109</f>
        <v>10.450793650793651</v>
      </c>
      <c r="P25" s="71">
        <f>'Res Density Working'!$M$109</f>
        <v>14.174603174603174</v>
      </c>
      <c r="Q25" s="61">
        <f>SUM('Res Density Working'!N7:N8)</f>
        <v>0.59538274605103281</v>
      </c>
      <c r="R25" s="61">
        <f>SUM('Res Density Working'!N9:N10)</f>
        <v>0.40461725394896719</v>
      </c>
      <c r="S25" s="14"/>
      <c r="T25" s="16"/>
    </row>
    <row r="26" spans="1:20" x14ac:dyDescent="0.3">
      <c r="A26" s="233">
        <v>22</v>
      </c>
      <c r="B26" s="16" t="s">
        <v>64</v>
      </c>
      <c r="C26" s="25" t="s">
        <v>237</v>
      </c>
      <c r="D26" s="16" t="s">
        <v>238</v>
      </c>
      <c r="E26" s="16" t="s">
        <v>117</v>
      </c>
      <c r="F26" s="43" t="s">
        <v>65</v>
      </c>
      <c r="G26" s="16"/>
      <c r="H26" s="16"/>
      <c r="I26" s="272"/>
      <c r="J26" s="272"/>
      <c r="K26" s="272"/>
      <c r="L26" s="272"/>
      <c r="M26" s="272"/>
      <c r="N26" s="272"/>
      <c r="O26" s="71">
        <f>'Res Density Working'!L110</f>
        <v>29.416666666666668</v>
      </c>
      <c r="P26" s="71">
        <f>'Res Density Working'!M110</f>
        <v>37.5</v>
      </c>
      <c r="Q26" s="61">
        <f>SUM('Res Density Working'!N44:N45)</f>
        <v>0.13881019830028327</v>
      </c>
      <c r="R26" s="61">
        <f>SUM('Res Density Working'!N46:N47)</f>
        <v>0.86118980169971671</v>
      </c>
      <c r="S26" s="14"/>
      <c r="T26" s="16"/>
    </row>
    <row r="27" spans="1:20" x14ac:dyDescent="0.3">
      <c r="A27" s="233">
        <v>23</v>
      </c>
      <c r="B27" s="16" t="s">
        <v>64</v>
      </c>
      <c r="C27" s="25" t="s">
        <v>237</v>
      </c>
      <c r="D27" s="16" t="s">
        <v>238</v>
      </c>
      <c r="E27" s="16" t="s">
        <v>112</v>
      </c>
      <c r="F27" s="43" t="s">
        <v>65</v>
      </c>
      <c r="G27" s="16"/>
      <c r="H27" s="16"/>
      <c r="I27" s="272" t="s">
        <v>126</v>
      </c>
      <c r="J27" s="272"/>
      <c r="K27" s="272"/>
      <c r="L27" s="272"/>
      <c r="M27" s="272"/>
      <c r="N27" s="272"/>
      <c r="O27" s="71">
        <f>'Ctr Density Working'!$N$8</f>
        <v>0</v>
      </c>
      <c r="P27" s="71">
        <f>'Ctr Density Working'!$O$8</f>
        <v>0</v>
      </c>
      <c r="Q27" s="61">
        <f>1-R27</f>
        <v>0</v>
      </c>
      <c r="R27" s="61">
        <f>'Ctr Density Working'!P7</f>
        <v>1</v>
      </c>
      <c r="S27" s="14"/>
      <c r="T27" s="16"/>
    </row>
    <row r="28" spans="1:20" x14ac:dyDescent="0.3">
      <c r="A28" s="233">
        <v>24</v>
      </c>
      <c r="B28" s="16" t="s">
        <v>64</v>
      </c>
      <c r="C28" s="25" t="s">
        <v>237</v>
      </c>
      <c r="D28" s="16" t="s">
        <v>238</v>
      </c>
      <c r="E28" s="16" t="s">
        <v>223</v>
      </c>
      <c r="F28" s="43" t="s">
        <v>65</v>
      </c>
      <c r="G28" s="16"/>
      <c r="H28" s="16"/>
      <c r="I28" s="17"/>
      <c r="J28" s="18"/>
      <c r="K28" s="19"/>
      <c r="L28" s="19"/>
      <c r="M28" s="19"/>
      <c r="N28" s="19"/>
      <c r="O28" s="20"/>
      <c r="P28" s="20"/>
      <c r="Q28" s="66"/>
      <c r="R28" s="66"/>
      <c r="S28" s="14"/>
      <c r="T28" s="16" t="s">
        <v>72</v>
      </c>
    </row>
    <row r="29" spans="1:20" x14ac:dyDescent="0.3">
      <c r="A29" s="233">
        <v>25</v>
      </c>
      <c r="B29" s="16" t="s">
        <v>64</v>
      </c>
      <c r="C29" s="25" t="s">
        <v>237</v>
      </c>
      <c r="D29" s="16" t="s">
        <v>238</v>
      </c>
      <c r="E29" s="16" t="s">
        <v>153</v>
      </c>
      <c r="F29" s="43" t="s">
        <v>65</v>
      </c>
      <c r="G29" s="16"/>
      <c r="H29" s="16"/>
      <c r="I29" s="272" t="s">
        <v>128</v>
      </c>
      <c r="J29" s="272"/>
      <c r="K29" s="272"/>
      <c r="L29" s="272"/>
      <c r="M29" s="272"/>
      <c r="N29" s="272"/>
      <c r="O29" s="71">
        <f>'Res Density Working'!L111</f>
        <v>10.450793650793651</v>
      </c>
      <c r="P29" s="71">
        <f>'Res Density Working'!M111</f>
        <v>14.174603174603174</v>
      </c>
      <c r="Q29" s="61">
        <v>1</v>
      </c>
      <c r="R29" s="61">
        <f>1-Q29</f>
        <v>0</v>
      </c>
      <c r="S29" s="14"/>
      <c r="T29" s="16"/>
    </row>
    <row r="30" spans="1:20" x14ac:dyDescent="0.3">
      <c r="A30" s="233">
        <v>26</v>
      </c>
      <c r="B30" s="16" t="s">
        <v>64</v>
      </c>
      <c r="C30" s="25" t="s">
        <v>237</v>
      </c>
      <c r="D30" s="16" t="s">
        <v>238</v>
      </c>
      <c r="E30" s="16" t="s">
        <v>110</v>
      </c>
      <c r="F30" s="43" t="s">
        <v>65</v>
      </c>
      <c r="G30" s="16"/>
      <c r="H30" s="16"/>
      <c r="I30" s="272" t="s">
        <v>123</v>
      </c>
      <c r="J30" s="272"/>
      <c r="K30" s="272"/>
      <c r="L30" s="272"/>
      <c r="M30" s="272"/>
      <c r="N30" s="272"/>
      <c r="O30" s="71">
        <f>'Ctr Density Working'!$N$25</f>
        <v>21</v>
      </c>
      <c r="P30" s="71">
        <f>'Ctr Density Working'!$O$25</f>
        <v>26.25</v>
      </c>
      <c r="Q30" s="61">
        <f>1-R30</f>
        <v>0</v>
      </c>
      <c r="R30" s="61">
        <f>'Ctr Density Working'!P24</f>
        <v>1</v>
      </c>
      <c r="S30" s="14"/>
      <c r="T30" s="16"/>
    </row>
    <row r="31" spans="1:20" x14ac:dyDescent="0.3">
      <c r="A31" s="233">
        <v>27</v>
      </c>
      <c r="B31" s="16" t="s">
        <v>64</v>
      </c>
      <c r="C31" s="25" t="s">
        <v>24</v>
      </c>
      <c r="D31" s="16" t="s">
        <v>228</v>
      </c>
      <c r="E31" s="16" t="s">
        <v>234</v>
      </c>
      <c r="F31" s="43" t="s">
        <v>99</v>
      </c>
      <c r="G31" s="16"/>
      <c r="H31" s="16"/>
      <c r="I31" s="17"/>
      <c r="J31" s="18"/>
      <c r="K31" s="19"/>
      <c r="L31" s="19"/>
      <c r="M31" s="19"/>
      <c r="N31" s="19"/>
      <c r="O31" s="20"/>
      <c r="P31" s="20"/>
      <c r="Q31" s="66"/>
      <c r="R31" s="66"/>
      <c r="S31" s="14"/>
      <c r="T31" s="16" t="s">
        <v>72</v>
      </c>
    </row>
    <row r="32" spans="1:20" x14ac:dyDescent="0.3">
      <c r="A32" s="233">
        <v>28</v>
      </c>
      <c r="B32" s="16" t="s">
        <v>64</v>
      </c>
      <c r="C32" s="25" t="s">
        <v>24</v>
      </c>
      <c r="D32" s="16" t="s">
        <v>228</v>
      </c>
      <c r="E32" s="16" t="s">
        <v>117</v>
      </c>
      <c r="F32" s="43" t="s">
        <v>99</v>
      </c>
      <c r="G32" s="16"/>
      <c r="H32" s="16"/>
      <c r="I32" s="272" t="s">
        <v>128</v>
      </c>
      <c r="J32" s="272"/>
      <c r="K32" s="272"/>
      <c r="L32" s="272"/>
      <c r="M32" s="272"/>
      <c r="N32" s="272"/>
      <c r="O32" s="71">
        <f>'Res Density Working'!$L$107</f>
        <v>22.815873015873017</v>
      </c>
      <c r="P32" s="71">
        <f>'Res Density Working'!$M$107</f>
        <v>29.492063492063494</v>
      </c>
      <c r="Q32" s="61">
        <f>SUM('Res Density Working'!N60:N61)</f>
        <v>0.23862529567274243</v>
      </c>
      <c r="R32" s="61">
        <f>SUM('Res Density Working'!N62:N63)</f>
        <v>0.76137470432725762</v>
      </c>
      <c r="S32" s="14"/>
      <c r="T32" s="16"/>
    </row>
    <row r="33" spans="1:20" x14ac:dyDescent="0.3">
      <c r="A33" s="233">
        <v>29</v>
      </c>
      <c r="B33" s="16" t="s">
        <v>64</v>
      </c>
      <c r="C33" s="25" t="s">
        <v>24</v>
      </c>
      <c r="D33" s="16" t="s">
        <v>228</v>
      </c>
      <c r="E33" s="16" t="s">
        <v>115</v>
      </c>
      <c r="F33" s="43" t="s">
        <v>99</v>
      </c>
      <c r="G33" s="16"/>
      <c r="H33" s="16"/>
      <c r="I33" s="272"/>
      <c r="J33" s="272"/>
      <c r="K33" s="272"/>
      <c r="L33" s="272"/>
      <c r="M33" s="272"/>
      <c r="N33" s="272"/>
      <c r="O33" s="71">
        <f>'Res Density Working'!$L$106</f>
        <v>10.269281045751633</v>
      </c>
      <c r="P33" s="71">
        <f>'Res Density Working'!$M$106</f>
        <v>14.130718954248367</v>
      </c>
      <c r="Q33" s="61">
        <f>SUM('Res Density Working'!N15)</f>
        <v>0.70570264765784108</v>
      </c>
      <c r="R33" s="61">
        <f>SUM('Res Density Working'!N16:N17)</f>
        <v>0.29429735234215892</v>
      </c>
      <c r="S33" s="14"/>
      <c r="T33" s="16"/>
    </row>
    <row r="34" spans="1:20" x14ac:dyDescent="0.3">
      <c r="A34" s="233">
        <v>30</v>
      </c>
      <c r="B34" s="16" t="s">
        <v>64</v>
      </c>
      <c r="C34" s="25" t="s">
        <v>24</v>
      </c>
      <c r="D34" s="16" t="s">
        <v>228</v>
      </c>
      <c r="E34" s="16" t="s">
        <v>233</v>
      </c>
      <c r="F34" s="43" t="s">
        <v>99</v>
      </c>
      <c r="G34" s="16"/>
      <c r="H34" s="16"/>
      <c r="I34" s="223">
        <v>10000</v>
      </c>
      <c r="J34" s="223">
        <v>0.1</v>
      </c>
      <c r="K34" s="223">
        <v>9000</v>
      </c>
      <c r="L34" s="223">
        <v>20000000</v>
      </c>
      <c r="M34" s="223">
        <v>20000000</v>
      </c>
      <c r="N34" s="223">
        <v>60000000</v>
      </c>
      <c r="O34" s="182">
        <f>IFERROR(K34/M34,0)</f>
        <v>4.4999999999999999E-4</v>
      </c>
      <c r="P34" s="182">
        <f>IFERROR(I34/M34,0)</f>
        <v>5.0000000000000001E-4</v>
      </c>
      <c r="Q34" s="61">
        <v>1</v>
      </c>
      <c r="R34" s="61">
        <f>1-Q34</f>
        <v>0</v>
      </c>
      <c r="S34" s="14"/>
      <c r="T34" s="16"/>
    </row>
    <row r="35" spans="1:20" x14ac:dyDescent="0.3">
      <c r="A35" s="233">
        <v>31</v>
      </c>
      <c r="B35" s="16" t="s">
        <v>64</v>
      </c>
      <c r="C35" s="25" t="s">
        <v>24</v>
      </c>
      <c r="D35" s="16" t="s">
        <v>228</v>
      </c>
      <c r="E35" s="16" t="s">
        <v>232</v>
      </c>
      <c r="F35" s="43" t="s">
        <v>99</v>
      </c>
      <c r="G35" s="16"/>
      <c r="H35" s="16"/>
      <c r="I35" s="17"/>
      <c r="J35" s="18"/>
      <c r="K35" s="19"/>
      <c r="L35" s="19"/>
      <c r="M35" s="19"/>
      <c r="N35" s="19"/>
      <c r="O35" s="20"/>
      <c r="P35" s="20"/>
      <c r="Q35" s="66"/>
      <c r="R35" s="66"/>
      <c r="S35" s="14"/>
      <c r="T35" s="16" t="s">
        <v>72</v>
      </c>
    </row>
    <row r="36" spans="1:20" x14ac:dyDescent="0.3">
      <c r="A36" s="233">
        <v>32</v>
      </c>
      <c r="B36" s="16" t="s">
        <v>64</v>
      </c>
      <c r="C36" s="25" t="s">
        <v>24</v>
      </c>
      <c r="D36" s="16" t="s">
        <v>227</v>
      </c>
      <c r="E36" s="16" t="s">
        <v>110</v>
      </c>
      <c r="F36" s="43" t="s">
        <v>65</v>
      </c>
      <c r="G36" s="16"/>
      <c r="H36" s="16"/>
      <c r="I36" s="272" t="s">
        <v>123</v>
      </c>
      <c r="J36" s="272"/>
      <c r="K36" s="272"/>
      <c r="L36" s="272"/>
      <c r="M36" s="272"/>
      <c r="N36" s="272"/>
      <c r="O36" s="71">
        <f>'Ctr Density Working'!N25</f>
        <v>21</v>
      </c>
      <c r="P36" s="71">
        <f>'Ctr Density Working'!O25</f>
        <v>26.25</v>
      </c>
      <c r="Q36" s="61">
        <f>1-R36</f>
        <v>0</v>
      </c>
      <c r="R36" s="61">
        <f>'Ctr Density Working'!P24</f>
        <v>1</v>
      </c>
      <c r="S36" s="14"/>
      <c r="T36" s="16"/>
    </row>
    <row r="37" spans="1:20" x14ac:dyDescent="0.3">
      <c r="A37" s="233">
        <v>33</v>
      </c>
      <c r="B37" s="16" t="s">
        <v>64</v>
      </c>
      <c r="C37" s="25" t="s">
        <v>24</v>
      </c>
      <c r="D37" s="16" t="s">
        <v>227</v>
      </c>
      <c r="E37" s="16" t="s">
        <v>117</v>
      </c>
      <c r="F37" s="43" t="s">
        <v>65</v>
      </c>
      <c r="G37" s="16"/>
      <c r="H37" s="16"/>
      <c r="I37" s="272" t="s">
        <v>128</v>
      </c>
      <c r="J37" s="272"/>
      <c r="K37" s="272"/>
      <c r="L37" s="272"/>
      <c r="M37" s="272"/>
      <c r="N37" s="272"/>
      <c r="O37" s="71">
        <f>'Res Density Working'!$L$105</f>
        <v>29.416666666666668</v>
      </c>
      <c r="P37" s="71">
        <f>'Res Density Working'!$M$105</f>
        <v>37.5</v>
      </c>
      <c r="Q37" s="61">
        <f>SUM('Res Density Working'!N44:N45)</f>
        <v>0.13881019830028327</v>
      </c>
      <c r="R37" s="61">
        <f>SUM('Res Density Working'!N46:N47)</f>
        <v>0.86118980169971671</v>
      </c>
      <c r="S37" s="14"/>
      <c r="T37" s="16"/>
    </row>
    <row r="38" spans="1:20" x14ac:dyDescent="0.3">
      <c r="A38" s="233">
        <v>34</v>
      </c>
      <c r="B38" s="16" t="s">
        <v>64</v>
      </c>
      <c r="C38" s="25" t="s">
        <v>24</v>
      </c>
      <c r="D38" s="16" t="s">
        <v>227</v>
      </c>
      <c r="E38" s="16" t="s">
        <v>115</v>
      </c>
      <c r="F38" s="43" t="s">
        <v>65</v>
      </c>
      <c r="G38" s="16"/>
      <c r="H38" s="16"/>
      <c r="I38" s="272"/>
      <c r="J38" s="272"/>
      <c r="K38" s="272"/>
      <c r="L38" s="272"/>
      <c r="M38" s="272"/>
      <c r="N38" s="272"/>
      <c r="O38" s="71">
        <f>'Res Density Working'!$L$104</f>
        <v>10.450793650793651</v>
      </c>
      <c r="P38" s="71">
        <f>'Res Density Working'!$M$104</f>
        <v>14.174603174603174</v>
      </c>
      <c r="Q38" s="61">
        <f>SUM('Res Density Working'!N7:N8)</f>
        <v>0.59538274605103281</v>
      </c>
      <c r="R38" s="61">
        <f>SUM('Res Density Working'!N9:N10)</f>
        <v>0.40461725394896719</v>
      </c>
      <c r="S38" s="14"/>
      <c r="T38" s="16"/>
    </row>
    <row r="39" spans="1:20" x14ac:dyDescent="0.3">
      <c r="A39" s="233">
        <v>35</v>
      </c>
      <c r="B39" s="16" t="s">
        <v>64</v>
      </c>
      <c r="C39" s="25" t="s">
        <v>24</v>
      </c>
      <c r="D39" s="16" t="s">
        <v>227</v>
      </c>
      <c r="E39" s="16" t="s">
        <v>233</v>
      </c>
      <c r="F39" s="43" t="s">
        <v>65</v>
      </c>
      <c r="G39" s="16"/>
      <c r="H39" s="16"/>
      <c r="I39" s="223">
        <v>10000</v>
      </c>
      <c r="J39" s="223">
        <v>0.1</v>
      </c>
      <c r="K39" s="223">
        <v>9000</v>
      </c>
      <c r="L39" s="223">
        <v>20000000</v>
      </c>
      <c r="M39" s="223">
        <v>20000000</v>
      </c>
      <c r="N39" s="223">
        <v>60000000</v>
      </c>
      <c r="O39" s="182">
        <f>IFERROR(K39/M39,0)</f>
        <v>4.4999999999999999E-4</v>
      </c>
      <c r="P39" s="182">
        <f>IFERROR(I39/M39,0)</f>
        <v>5.0000000000000001E-4</v>
      </c>
      <c r="Q39" s="61">
        <v>1</v>
      </c>
      <c r="R39" s="61">
        <f>1-Q39</f>
        <v>0</v>
      </c>
      <c r="S39" s="14"/>
      <c r="T39" s="16"/>
    </row>
    <row r="40" spans="1:20" x14ac:dyDescent="0.3">
      <c r="A40" s="233">
        <v>36</v>
      </c>
      <c r="B40" s="16" t="s">
        <v>64</v>
      </c>
      <c r="C40" s="25" t="s">
        <v>24</v>
      </c>
      <c r="D40" s="16" t="s">
        <v>227</v>
      </c>
      <c r="E40" s="16" t="s">
        <v>232</v>
      </c>
      <c r="F40" s="43" t="s">
        <v>65</v>
      </c>
      <c r="G40" s="16"/>
      <c r="H40" s="16"/>
      <c r="I40" s="17"/>
      <c r="J40" s="18"/>
      <c r="K40" s="19"/>
      <c r="L40" s="19"/>
      <c r="M40" s="19"/>
      <c r="N40" s="19"/>
      <c r="O40" s="20"/>
      <c r="P40" s="20"/>
      <c r="Q40" s="66"/>
      <c r="R40" s="66"/>
      <c r="S40" s="14"/>
      <c r="T40" s="16" t="s">
        <v>72</v>
      </c>
    </row>
    <row r="41" spans="1:20" x14ac:dyDescent="0.3">
      <c r="A41" s="233">
        <v>37</v>
      </c>
      <c r="B41" s="16" t="s">
        <v>64</v>
      </c>
      <c r="C41" s="26" t="s">
        <v>28</v>
      </c>
      <c r="D41" s="16"/>
      <c r="E41" s="16"/>
      <c r="F41" s="43" t="s">
        <v>107</v>
      </c>
      <c r="G41" s="16"/>
      <c r="H41" s="16"/>
      <c r="I41" s="17"/>
      <c r="J41" s="18"/>
      <c r="K41" s="19"/>
      <c r="L41" s="19"/>
      <c r="M41" s="19"/>
      <c r="N41" s="19"/>
      <c r="O41" s="20"/>
      <c r="P41" s="20"/>
      <c r="Q41" s="66"/>
      <c r="R41" s="66"/>
      <c r="S41" s="14"/>
      <c r="T41" s="16" t="s">
        <v>72</v>
      </c>
    </row>
    <row r="42" spans="1:20" x14ac:dyDescent="0.3">
      <c r="A42" s="233">
        <v>38</v>
      </c>
      <c r="B42" s="16" t="s">
        <v>64</v>
      </c>
      <c r="C42" s="26" t="s">
        <v>28</v>
      </c>
      <c r="D42" s="16"/>
      <c r="E42" s="16"/>
      <c r="F42" s="43" t="s">
        <v>99</v>
      </c>
      <c r="G42" s="16"/>
      <c r="H42" s="16"/>
      <c r="I42" s="17"/>
      <c r="J42" s="18"/>
      <c r="K42" s="19"/>
      <c r="L42" s="19"/>
      <c r="M42" s="19"/>
      <c r="N42" s="19"/>
      <c r="O42" s="20"/>
      <c r="P42" s="20"/>
      <c r="Q42" s="66"/>
      <c r="R42" s="66"/>
      <c r="S42" s="14"/>
      <c r="T42" s="16" t="s">
        <v>72</v>
      </c>
    </row>
    <row r="43" spans="1:20" x14ac:dyDescent="0.3">
      <c r="A43" s="233">
        <v>39</v>
      </c>
      <c r="B43" s="16" t="s">
        <v>64</v>
      </c>
      <c r="C43" s="27" t="s">
        <v>26</v>
      </c>
      <c r="D43" s="16"/>
      <c r="E43" s="16"/>
      <c r="F43" s="43" t="s">
        <v>65</v>
      </c>
      <c r="G43" s="16"/>
      <c r="H43" s="16"/>
      <c r="I43" s="245" t="s">
        <v>122</v>
      </c>
      <c r="J43" s="246"/>
      <c r="K43" s="246"/>
      <c r="L43" s="246"/>
      <c r="M43" s="246"/>
      <c r="N43" s="247"/>
      <c r="O43" s="71">
        <f>'Res Density Working'!$L$82</f>
        <v>43.656686626746513</v>
      </c>
      <c r="P43" s="71">
        <f>'Res Density Working'!$M$82</f>
        <v>54.570858283433139</v>
      </c>
      <c r="Q43" s="61">
        <f>SUM('Res Density Working'!N78:N79)</f>
        <v>0</v>
      </c>
      <c r="R43" s="61">
        <f>SUM('Res Density Working'!N80:N81)</f>
        <v>0.99999999999999989</v>
      </c>
      <c r="S43" s="14"/>
      <c r="T43" s="16"/>
    </row>
    <row r="44" spans="1:20" x14ac:dyDescent="0.3">
      <c r="A44" s="233">
        <v>40</v>
      </c>
      <c r="B44" s="16" t="s">
        <v>64</v>
      </c>
      <c r="C44" s="27" t="s">
        <v>26</v>
      </c>
      <c r="D44" s="16"/>
      <c r="E44" s="16"/>
      <c r="F44" s="43" t="s">
        <v>99</v>
      </c>
      <c r="G44" s="16"/>
      <c r="H44" s="16"/>
      <c r="I44" s="251"/>
      <c r="J44" s="252"/>
      <c r="K44" s="252"/>
      <c r="L44" s="252"/>
      <c r="M44" s="252"/>
      <c r="N44" s="253"/>
      <c r="O44" s="71">
        <f>'Res Density Working'!$L$90</f>
        <v>75.663003663003664</v>
      </c>
      <c r="P44" s="71">
        <f>'Res Density Working'!$M$90</f>
        <v>94.578754578754584</v>
      </c>
      <c r="Q44" s="61">
        <f>SUM('Res Density Working'!N86:N87)</f>
        <v>0</v>
      </c>
      <c r="R44" s="61">
        <f>SUM('Res Density Working'!N88:N89)</f>
        <v>1</v>
      </c>
      <c r="S44" s="14"/>
      <c r="T44" s="16"/>
    </row>
    <row r="45" spans="1:20" x14ac:dyDescent="0.3">
      <c r="A45" s="233">
        <v>41</v>
      </c>
      <c r="B45" s="16" t="s">
        <v>64</v>
      </c>
      <c r="C45" s="28" t="s">
        <v>33</v>
      </c>
      <c r="D45" s="16"/>
      <c r="E45" s="16"/>
      <c r="F45" s="43" t="s">
        <v>65</v>
      </c>
      <c r="G45" s="16"/>
      <c r="H45" s="16"/>
      <c r="I45" s="17"/>
      <c r="J45" s="18"/>
      <c r="K45" s="19"/>
      <c r="L45" s="19"/>
      <c r="M45" s="19"/>
      <c r="N45" s="19"/>
      <c r="O45" s="20"/>
      <c r="P45" s="20"/>
      <c r="Q45" s="66"/>
      <c r="R45" s="66"/>
      <c r="S45" s="14"/>
      <c r="T45" s="16" t="s">
        <v>72</v>
      </c>
    </row>
    <row r="46" spans="1:20" x14ac:dyDescent="0.3">
      <c r="A46" s="233">
        <v>42</v>
      </c>
      <c r="B46" s="16" t="s">
        <v>64</v>
      </c>
      <c r="C46" s="28" t="s">
        <v>33</v>
      </c>
      <c r="D46" s="16"/>
      <c r="E46" s="16"/>
      <c r="F46" s="43" t="s">
        <v>107</v>
      </c>
      <c r="G46" s="16"/>
      <c r="H46" s="16"/>
      <c r="I46" s="17"/>
      <c r="J46" s="18"/>
      <c r="K46" s="19"/>
      <c r="L46" s="19"/>
      <c r="M46" s="19"/>
      <c r="N46" s="19"/>
      <c r="O46" s="20"/>
      <c r="P46" s="20"/>
      <c r="Q46" s="66"/>
      <c r="R46" s="66"/>
      <c r="S46" s="14"/>
      <c r="T46" s="16" t="s">
        <v>72</v>
      </c>
    </row>
    <row r="47" spans="1:20" x14ac:dyDescent="0.3">
      <c r="A47" s="233">
        <v>43</v>
      </c>
      <c r="B47" s="16" t="s">
        <v>64</v>
      </c>
      <c r="C47" s="28" t="s">
        <v>33</v>
      </c>
      <c r="D47" s="16"/>
      <c r="E47" s="16"/>
      <c r="F47" s="43" t="s">
        <v>99</v>
      </c>
      <c r="G47" s="16"/>
      <c r="H47" s="16"/>
      <c r="I47" s="17"/>
      <c r="J47" s="18"/>
      <c r="K47" s="19"/>
      <c r="L47" s="19"/>
      <c r="M47" s="19"/>
      <c r="N47" s="19"/>
      <c r="O47" s="20"/>
      <c r="P47" s="20"/>
      <c r="Q47" s="66"/>
      <c r="R47" s="66"/>
      <c r="S47" s="14"/>
      <c r="T47" s="16" t="s">
        <v>72</v>
      </c>
    </row>
    <row r="48" spans="1:20" x14ac:dyDescent="0.3">
      <c r="A48" s="233">
        <v>44</v>
      </c>
      <c r="B48" s="16" t="s">
        <v>64</v>
      </c>
      <c r="C48" s="29" t="s">
        <v>11</v>
      </c>
      <c r="D48" s="16"/>
      <c r="E48" s="16"/>
      <c r="F48" s="43" t="s">
        <v>107</v>
      </c>
      <c r="G48" s="16"/>
      <c r="H48" s="16"/>
      <c r="I48" s="17"/>
      <c r="J48" s="18"/>
      <c r="K48" s="19"/>
      <c r="L48" s="19"/>
      <c r="M48" s="19"/>
      <c r="N48" s="19"/>
      <c r="O48" s="20"/>
      <c r="P48" s="20"/>
      <c r="Q48" s="66"/>
      <c r="R48" s="66"/>
      <c r="S48" s="14"/>
      <c r="T48" s="16" t="s">
        <v>72</v>
      </c>
    </row>
    <row r="49" spans="1:20" x14ac:dyDescent="0.3">
      <c r="A49" s="233">
        <v>45</v>
      </c>
      <c r="B49" s="16" t="s">
        <v>64</v>
      </c>
      <c r="C49" s="29" t="s">
        <v>11</v>
      </c>
      <c r="D49" s="16"/>
      <c r="E49" s="16"/>
      <c r="F49" s="43" t="s">
        <v>65</v>
      </c>
      <c r="G49" s="16"/>
      <c r="H49" s="16"/>
      <c r="I49" s="17"/>
      <c r="J49" s="18"/>
      <c r="K49" s="19"/>
      <c r="L49" s="19"/>
      <c r="M49" s="19"/>
      <c r="N49" s="19"/>
      <c r="O49" s="20"/>
      <c r="P49" s="20"/>
      <c r="Q49" s="66"/>
      <c r="R49" s="66"/>
      <c r="S49" s="14"/>
      <c r="T49" s="16" t="s">
        <v>72</v>
      </c>
    </row>
    <row r="50" spans="1:20" x14ac:dyDescent="0.3">
      <c r="A50" s="233">
        <v>46</v>
      </c>
      <c r="B50" s="16" t="s">
        <v>64</v>
      </c>
      <c r="C50" s="30" t="s">
        <v>17</v>
      </c>
      <c r="D50" s="16"/>
      <c r="E50" s="16"/>
      <c r="F50" s="43" t="s">
        <v>65</v>
      </c>
      <c r="G50" s="16"/>
      <c r="H50" s="16"/>
      <c r="I50" s="236" t="s">
        <v>121</v>
      </c>
      <c r="J50" s="237"/>
      <c r="K50" s="237"/>
      <c r="L50" s="237"/>
      <c r="M50" s="237"/>
      <c r="N50" s="238"/>
      <c r="O50" s="71">
        <f>'Res Density Working'!L11</f>
        <v>10.450793650793651</v>
      </c>
      <c r="P50" s="71">
        <f>'Res Density Working'!M11</f>
        <v>14.174603174603174</v>
      </c>
      <c r="Q50" s="61">
        <f>SUM('Res Density Working'!N7:N8)</f>
        <v>0.59538274605103281</v>
      </c>
      <c r="R50" s="61">
        <f>SUM('Res Density Working'!N9:N10)</f>
        <v>0.40461725394896719</v>
      </c>
      <c r="S50" s="14"/>
      <c r="T50" s="16" t="s">
        <v>157</v>
      </c>
    </row>
    <row r="51" spans="1:20" x14ac:dyDescent="0.3">
      <c r="A51" s="233">
        <v>47</v>
      </c>
      <c r="B51" s="16" t="s">
        <v>64</v>
      </c>
      <c r="C51" s="30" t="s">
        <v>17</v>
      </c>
      <c r="D51" s="16"/>
      <c r="E51" s="16"/>
      <c r="F51" s="43" t="s">
        <v>65</v>
      </c>
      <c r="G51" s="16" t="s">
        <v>149</v>
      </c>
      <c r="H51" s="16"/>
      <c r="I51" s="17"/>
      <c r="J51" s="18"/>
      <c r="K51" s="19"/>
      <c r="L51" s="19"/>
      <c r="M51" s="19"/>
      <c r="N51" s="19"/>
      <c r="O51" s="71">
        <f>IFERROR(K51/M51,0)</f>
        <v>0</v>
      </c>
      <c r="P51" s="71">
        <f>IFERROR(I51/M51,0)</f>
        <v>0</v>
      </c>
      <c r="Q51" s="184">
        <v>1</v>
      </c>
      <c r="R51" s="184">
        <v>0</v>
      </c>
      <c r="S51" s="14"/>
      <c r="T51" s="16" t="s">
        <v>156</v>
      </c>
    </row>
    <row r="52" spans="1:20" x14ac:dyDescent="0.3">
      <c r="A52" s="233">
        <v>48</v>
      </c>
      <c r="B52" s="16" t="s">
        <v>64</v>
      </c>
      <c r="C52" s="30" t="s">
        <v>17</v>
      </c>
      <c r="D52" s="16"/>
      <c r="E52" s="16" t="s">
        <v>44</v>
      </c>
      <c r="F52" s="43" t="s">
        <v>65</v>
      </c>
      <c r="G52" s="16"/>
      <c r="H52" s="16"/>
      <c r="I52" s="17"/>
      <c r="J52" s="18"/>
      <c r="K52" s="19"/>
      <c r="L52" s="19"/>
      <c r="M52" s="19"/>
      <c r="N52" s="19"/>
      <c r="O52" s="71">
        <f>IFERROR(K52/M52,0)</f>
        <v>0</v>
      </c>
      <c r="P52" s="71">
        <f>IFERROR(I52/M52,0)</f>
        <v>0</v>
      </c>
      <c r="Q52" s="184">
        <v>1</v>
      </c>
      <c r="R52" s="184">
        <v>0</v>
      </c>
      <c r="S52" s="14"/>
      <c r="T52" s="16" t="s">
        <v>156</v>
      </c>
    </row>
    <row r="53" spans="1:20" x14ac:dyDescent="0.3">
      <c r="A53" s="233">
        <v>49</v>
      </c>
      <c r="B53" s="16" t="s">
        <v>64</v>
      </c>
      <c r="C53" s="30" t="s">
        <v>17</v>
      </c>
      <c r="D53" s="16"/>
      <c r="E53" s="16"/>
      <c r="F53" s="43" t="s">
        <v>107</v>
      </c>
      <c r="G53" s="16"/>
      <c r="H53" s="16"/>
      <c r="I53" s="245" t="s">
        <v>121</v>
      </c>
      <c r="J53" s="246"/>
      <c r="K53" s="246"/>
      <c r="L53" s="246"/>
      <c r="M53" s="246"/>
      <c r="N53" s="247"/>
      <c r="O53" s="71">
        <f>'Res Density Working'!$L$33</f>
        <v>8.15</v>
      </c>
      <c r="P53" s="71">
        <f>'Res Density Working'!$M$33</f>
        <v>11.5</v>
      </c>
      <c r="Q53" s="61">
        <f>SUM('Res Density Working'!N29:N30)</f>
        <v>0.90184049079754602</v>
      </c>
      <c r="R53" s="61">
        <f>SUM('Res Density Working'!N31:N32)</f>
        <v>9.815950920245399E-2</v>
      </c>
      <c r="S53" s="14"/>
      <c r="T53" s="16" t="s">
        <v>157</v>
      </c>
    </row>
    <row r="54" spans="1:20" x14ac:dyDescent="0.3">
      <c r="A54" s="233">
        <v>50</v>
      </c>
      <c r="B54" s="16" t="s">
        <v>64</v>
      </c>
      <c r="C54" s="30" t="s">
        <v>17</v>
      </c>
      <c r="D54" s="16"/>
      <c r="E54" s="16"/>
      <c r="F54" s="43" t="s">
        <v>99</v>
      </c>
      <c r="G54" s="16"/>
      <c r="H54" s="16"/>
      <c r="I54" s="251"/>
      <c r="J54" s="252"/>
      <c r="K54" s="252"/>
      <c r="L54" s="252"/>
      <c r="M54" s="252"/>
      <c r="N54" s="253"/>
      <c r="O54" s="71">
        <f>'Res Density Working'!$L$18</f>
        <v>10.269281045751633</v>
      </c>
      <c r="P54" s="71">
        <f>'Res Density Working'!$M$18</f>
        <v>14.130718954248367</v>
      </c>
      <c r="Q54" s="61">
        <f>SUM('Res Density Working'!N60:N61)</f>
        <v>0.23862529567274243</v>
      </c>
      <c r="R54" s="61">
        <f>SUM('Res Density Working'!N62:N63)</f>
        <v>0.76137470432725762</v>
      </c>
      <c r="S54" s="14"/>
      <c r="T54" s="16" t="s">
        <v>157</v>
      </c>
    </row>
    <row r="55" spans="1:20" x14ac:dyDescent="0.3">
      <c r="A55" s="233">
        <v>51</v>
      </c>
      <c r="B55" s="16" t="s">
        <v>64</v>
      </c>
      <c r="C55" s="30" t="s">
        <v>17</v>
      </c>
      <c r="D55" s="16" t="s">
        <v>228</v>
      </c>
      <c r="E55" s="16" t="s">
        <v>112</v>
      </c>
      <c r="F55" s="43" t="s">
        <v>99</v>
      </c>
      <c r="G55" s="16"/>
      <c r="H55" s="16"/>
      <c r="I55" s="242" t="s">
        <v>236</v>
      </c>
      <c r="J55" s="243"/>
      <c r="K55" s="243"/>
      <c r="L55" s="243"/>
      <c r="M55" s="243"/>
      <c r="N55" s="244"/>
      <c r="O55" s="71">
        <f>'Ctr Density Working'!$N$13</f>
        <v>0</v>
      </c>
      <c r="P55" s="71">
        <f>'Ctr Density Working'!$O$13</f>
        <v>0</v>
      </c>
      <c r="Q55" s="61">
        <f>1-R55</f>
        <v>0</v>
      </c>
      <c r="R55" s="61">
        <f>'Ctr Density Working'!$P$12</f>
        <v>1</v>
      </c>
      <c r="S55" s="14"/>
      <c r="T55" s="16"/>
    </row>
    <row r="56" spans="1:20" x14ac:dyDescent="0.3">
      <c r="A56" s="233">
        <v>52</v>
      </c>
      <c r="B56" s="16" t="s">
        <v>64</v>
      </c>
      <c r="C56" s="30" t="s">
        <v>17</v>
      </c>
      <c r="D56" s="16" t="s">
        <v>228</v>
      </c>
      <c r="E56" s="16" t="s">
        <v>115</v>
      </c>
      <c r="F56" s="43" t="s">
        <v>99</v>
      </c>
      <c r="G56" s="16"/>
      <c r="H56" s="16"/>
      <c r="I56" s="236" t="s">
        <v>121</v>
      </c>
      <c r="J56" s="237"/>
      <c r="K56" s="237"/>
      <c r="L56" s="237"/>
      <c r="M56" s="237"/>
      <c r="N56" s="238"/>
      <c r="O56" s="71">
        <f>'Res Density Working'!$L$18</f>
        <v>10.269281045751633</v>
      </c>
      <c r="P56" s="71">
        <f>'Res Density Working'!$M$18</f>
        <v>14.130718954248367</v>
      </c>
      <c r="Q56" s="61">
        <f>SUM('Res Density Working'!N15)</f>
        <v>0.70570264765784108</v>
      </c>
      <c r="R56" s="61">
        <f>SUM('Res Density Working'!N16:N17)</f>
        <v>0.29429735234215892</v>
      </c>
      <c r="S56" s="14"/>
      <c r="T56" s="16"/>
    </row>
    <row r="57" spans="1:20" x14ac:dyDescent="0.3">
      <c r="A57" s="233">
        <v>53</v>
      </c>
      <c r="B57" s="16" t="s">
        <v>64</v>
      </c>
      <c r="C57" s="30" t="s">
        <v>17</v>
      </c>
      <c r="D57" s="16" t="s">
        <v>228</v>
      </c>
      <c r="E57" s="16" t="s">
        <v>117</v>
      </c>
      <c r="F57" s="43" t="s">
        <v>99</v>
      </c>
      <c r="G57" s="16"/>
      <c r="H57" s="16"/>
      <c r="I57" s="236" t="s">
        <v>235</v>
      </c>
      <c r="J57" s="237"/>
      <c r="K57" s="237"/>
      <c r="L57" s="237"/>
      <c r="M57" s="237"/>
      <c r="N57" s="238"/>
      <c r="O57" s="71">
        <f>'Res Density Working'!$L$107</f>
        <v>22.815873015873017</v>
      </c>
      <c r="P57" s="71">
        <f>'Res Density Working'!$M$107</f>
        <v>29.492063492063494</v>
      </c>
      <c r="Q57" s="61">
        <f>SUM('Res Density Working'!N60:N61)</f>
        <v>0.23862529567274243</v>
      </c>
      <c r="R57" s="61">
        <f>SUM('Res Density Working'!N62:N63)</f>
        <v>0.76137470432725762</v>
      </c>
      <c r="S57" s="14"/>
      <c r="T57" s="16"/>
    </row>
    <row r="58" spans="1:20" x14ac:dyDescent="0.3">
      <c r="A58" s="233">
        <v>54</v>
      </c>
      <c r="B58" s="16" t="s">
        <v>64</v>
      </c>
      <c r="C58" s="31" t="s">
        <v>25</v>
      </c>
      <c r="D58" s="16"/>
      <c r="E58" s="16"/>
      <c r="F58" s="43" t="s">
        <v>65</v>
      </c>
      <c r="G58" s="16"/>
      <c r="H58" s="16"/>
      <c r="I58" s="245" t="s">
        <v>123</v>
      </c>
      <c r="J58" s="246"/>
      <c r="K58" s="246"/>
      <c r="L58" s="246"/>
      <c r="M58" s="246"/>
      <c r="N58" s="247"/>
      <c r="O58" s="71">
        <f>'Ctr Density Working'!$N$25</f>
        <v>21</v>
      </c>
      <c r="P58" s="71">
        <f>'Ctr Density Working'!$O$25</f>
        <v>26.25</v>
      </c>
      <c r="Q58" s="61">
        <f>1-R58</f>
        <v>0</v>
      </c>
      <c r="R58" s="61">
        <f>'Ctr Density Working'!P24</f>
        <v>1</v>
      </c>
      <c r="S58" s="14"/>
      <c r="T58" s="16"/>
    </row>
    <row r="59" spans="1:20" x14ac:dyDescent="0.3">
      <c r="A59" s="233">
        <v>55</v>
      </c>
      <c r="B59" s="16" t="s">
        <v>64</v>
      </c>
      <c r="C59" s="31" t="s">
        <v>25</v>
      </c>
      <c r="D59" s="16"/>
      <c r="E59" s="16"/>
      <c r="F59" s="43" t="s">
        <v>107</v>
      </c>
      <c r="G59" s="16"/>
      <c r="H59" s="16"/>
      <c r="I59" s="248"/>
      <c r="J59" s="249"/>
      <c r="K59" s="249"/>
      <c r="L59" s="249"/>
      <c r="M59" s="249"/>
      <c r="N59" s="250"/>
      <c r="O59" s="71">
        <f>'Ctr Density Working'!$N$40</f>
        <v>22.4</v>
      </c>
      <c r="P59" s="71">
        <f>'Ctr Density Working'!$O$40</f>
        <v>28</v>
      </c>
      <c r="Q59" s="61">
        <f>1-R59</f>
        <v>0</v>
      </c>
      <c r="R59" s="61">
        <f>'Ctr Density Working'!P39</f>
        <v>1</v>
      </c>
      <c r="S59" s="14"/>
      <c r="T59" s="16"/>
    </row>
    <row r="60" spans="1:20" x14ac:dyDescent="0.3">
      <c r="A60" s="233">
        <v>56</v>
      </c>
      <c r="B60" s="16" t="s">
        <v>64</v>
      </c>
      <c r="C60" s="31" t="s">
        <v>25</v>
      </c>
      <c r="D60" s="16"/>
      <c r="E60" s="16"/>
      <c r="F60" s="43" t="s">
        <v>99</v>
      </c>
      <c r="G60" s="16"/>
      <c r="H60" s="16"/>
      <c r="I60" s="251"/>
      <c r="J60" s="252"/>
      <c r="K60" s="252"/>
      <c r="L60" s="252"/>
      <c r="M60" s="252"/>
      <c r="N60" s="253"/>
      <c r="O60" s="71">
        <f>'Ctr Density Working'!$N$30</f>
        <v>32.400000000000006</v>
      </c>
      <c r="P60" s="71">
        <f>'Ctr Density Working'!$O$30</f>
        <v>40.5</v>
      </c>
      <c r="Q60" s="61">
        <f>1-R60</f>
        <v>0</v>
      </c>
      <c r="R60" s="61">
        <f>'Ctr Density Working'!$P$34</f>
        <v>1</v>
      </c>
      <c r="S60" s="14"/>
      <c r="T60" s="16"/>
    </row>
    <row r="61" spans="1:20" x14ac:dyDescent="0.3">
      <c r="A61" s="233">
        <v>57</v>
      </c>
      <c r="B61" s="16" t="s">
        <v>64</v>
      </c>
      <c r="C61" s="31" t="s">
        <v>110</v>
      </c>
      <c r="D61" s="16" t="s">
        <v>228</v>
      </c>
      <c r="E61" s="16" t="s">
        <v>117</v>
      </c>
      <c r="F61" s="43" t="s">
        <v>99</v>
      </c>
      <c r="G61" s="16"/>
      <c r="H61" s="16"/>
      <c r="I61" s="236" t="s">
        <v>235</v>
      </c>
      <c r="J61" s="237"/>
      <c r="K61" s="237"/>
      <c r="L61" s="237"/>
      <c r="M61" s="237"/>
      <c r="N61" s="238"/>
      <c r="O61" s="71">
        <f>'Res Density Working'!$L$107</f>
        <v>22.815873015873017</v>
      </c>
      <c r="P61" s="71">
        <f>'Res Density Working'!$M$107</f>
        <v>29.492063492063494</v>
      </c>
      <c r="Q61" s="61">
        <f>SUM('Res Density Working'!N60:N61)</f>
        <v>0.23862529567274243</v>
      </c>
      <c r="R61" s="61">
        <f>SUM('Res Density Working'!N62:N63)</f>
        <v>0.76137470432725762</v>
      </c>
      <c r="S61" s="14"/>
      <c r="T61" s="16"/>
    </row>
    <row r="62" spans="1:20" x14ac:dyDescent="0.3">
      <c r="A62" s="233">
        <v>58</v>
      </c>
      <c r="B62" s="16" t="s">
        <v>64</v>
      </c>
      <c r="C62" s="32" t="s">
        <v>115</v>
      </c>
      <c r="D62" s="16"/>
      <c r="E62" s="16" t="s">
        <v>112</v>
      </c>
      <c r="F62" s="43" t="s">
        <v>99</v>
      </c>
      <c r="G62" s="16"/>
      <c r="H62" s="16"/>
      <c r="I62" s="242" t="s">
        <v>236</v>
      </c>
      <c r="J62" s="243"/>
      <c r="K62" s="243"/>
      <c r="L62" s="243"/>
      <c r="M62" s="243"/>
      <c r="N62" s="244"/>
      <c r="O62" s="71">
        <f>'Ctr Density Working'!$N$13</f>
        <v>0</v>
      </c>
      <c r="P62" s="71">
        <f>'Ctr Density Working'!$O$13</f>
        <v>0</v>
      </c>
      <c r="Q62" s="61">
        <f>1-R62</f>
        <v>0</v>
      </c>
      <c r="R62" s="61">
        <f>'Ctr Density Working'!$P$12</f>
        <v>1</v>
      </c>
      <c r="S62" s="14"/>
      <c r="T62" s="16"/>
    </row>
    <row r="63" spans="1:20" x14ac:dyDescent="0.3">
      <c r="A63" s="233">
        <v>59</v>
      </c>
      <c r="B63" s="16" t="s">
        <v>64</v>
      </c>
      <c r="C63" s="32" t="s">
        <v>16</v>
      </c>
      <c r="D63" s="16"/>
      <c r="E63" s="16"/>
      <c r="F63" s="43" t="s">
        <v>65</v>
      </c>
      <c r="G63" s="16"/>
      <c r="H63" s="16"/>
      <c r="I63" s="245" t="s">
        <v>121</v>
      </c>
      <c r="J63" s="246"/>
      <c r="K63" s="246"/>
      <c r="L63" s="246"/>
      <c r="M63" s="246"/>
      <c r="N63" s="247"/>
      <c r="O63" s="71">
        <f>'Res Density Working'!$L$11</f>
        <v>10.450793650793651</v>
      </c>
      <c r="P63" s="71">
        <f>'Res Density Working'!$M$11</f>
        <v>14.174603174603174</v>
      </c>
      <c r="Q63" s="61">
        <f>SUM('Res Density Working'!N7:N8)</f>
        <v>0.59538274605103281</v>
      </c>
      <c r="R63" s="61">
        <f>SUM('Res Density Working'!N9:N10)</f>
        <v>0.40461725394896719</v>
      </c>
      <c r="S63" s="14"/>
      <c r="T63" s="16"/>
    </row>
    <row r="64" spans="1:20" x14ac:dyDescent="0.3">
      <c r="A64" s="233">
        <v>60</v>
      </c>
      <c r="B64" s="16" t="s">
        <v>64</v>
      </c>
      <c r="C64" s="32" t="s">
        <v>16</v>
      </c>
      <c r="D64" s="16"/>
      <c r="E64" s="16"/>
      <c r="F64" s="43" t="s">
        <v>107</v>
      </c>
      <c r="G64" s="16"/>
      <c r="H64" s="16"/>
      <c r="I64" s="248"/>
      <c r="J64" s="249"/>
      <c r="K64" s="249"/>
      <c r="L64" s="249"/>
      <c r="M64" s="249"/>
      <c r="N64" s="250"/>
      <c r="O64" s="71">
        <f>'Res Density Working'!$L$33</f>
        <v>8.15</v>
      </c>
      <c r="P64" s="71">
        <f>'Res Density Working'!$M$33</f>
        <v>11.5</v>
      </c>
      <c r="Q64" s="61">
        <f>SUM('Res Density Working'!N29:N30)</f>
        <v>0.90184049079754602</v>
      </c>
      <c r="R64" s="61">
        <f>SUM('Res Density Working'!N31:N32)</f>
        <v>9.815950920245399E-2</v>
      </c>
      <c r="S64" s="14"/>
      <c r="T64" s="16"/>
    </row>
    <row r="65" spans="1:20" x14ac:dyDescent="0.3">
      <c r="A65" s="233">
        <v>61</v>
      </c>
      <c r="B65" s="16" t="s">
        <v>64</v>
      </c>
      <c r="C65" s="32" t="s">
        <v>16</v>
      </c>
      <c r="D65" s="16"/>
      <c r="E65" s="16"/>
      <c r="F65" s="43" t="s">
        <v>107</v>
      </c>
      <c r="G65" s="16" t="s">
        <v>39</v>
      </c>
      <c r="H65" s="16"/>
      <c r="I65" s="248"/>
      <c r="J65" s="249"/>
      <c r="K65" s="249"/>
      <c r="L65" s="249"/>
      <c r="M65" s="249"/>
      <c r="N65" s="250"/>
      <c r="O65" s="71">
        <f>'Res Density Working'!$L$25</f>
        <v>10.437142857142858</v>
      </c>
      <c r="P65" s="71">
        <f>'Res Density Working'!$M$25</f>
        <v>14.742857142857142</v>
      </c>
      <c r="Q65" s="61">
        <f>SUM('Res Density Working'!N22:N22)</f>
        <v>0.91021078565562541</v>
      </c>
      <c r="R65" s="61">
        <f>SUM('Res Density Working'!N23:N24)</f>
        <v>8.9789214344374479E-2</v>
      </c>
      <c r="S65" s="14"/>
      <c r="T65" s="16"/>
    </row>
    <row r="66" spans="1:20" x14ac:dyDescent="0.3">
      <c r="A66" s="233">
        <v>62</v>
      </c>
      <c r="B66" s="16" t="s">
        <v>64</v>
      </c>
      <c r="C66" s="32" t="s">
        <v>16</v>
      </c>
      <c r="D66" s="16"/>
      <c r="E66" s="16"/>
      <c r="F66" s="43" t="s">
        <v>99</v>
      </c>
      <c r="G66" s="16"/>
      <c r="H66" s="16"/>
      <c r="I66" s="251"/>
      <c r="J66" s="252"/>
      <c r="K66" s="252"/>
      <c r="L66" s="252"/>
      <c r="M66" s="252"/>
      <c r="N66" s="253"/>
      <c r="O66" s="71">
        <f>'Res Density Working'!$L$18</f>
        <v>10.269281045751633</v>
      </c>
      <c r="P66" s="71">
        <f>'Res Density Working'!$M$18</f>
        <v>14.130718954248367</v>
      </c>
      <c r="Q66" s="61">
        <f>SUM('Res Density Working'!N15:N15)</f>
        <v>0.70570264765784108</v>
      </c>
      <c r="R66" s="61">
        <f>SUM('Res Density Working'!N16:N17)</f>
        <v>0.29429735234215892</v>
      </c>
      <c r="S66" s="14"/>
      <c r="T66" s="16"/>
    </row>
    <row r="67" spans="1:20" x14ac:dyDescent="0.3">
      <c r="A67" s="233">
        <v>63</v>
      </c>
      <c r="B67" s="16" t="s">
        <v>64</v>
      </c>
      <c r="C67" s="32" t="s">
        <v>222</v>
      </c>
      <c r="D67" s="16" t="s">
        <v>228</v>
      </c>
      <c r="E67" s="16" t="s">
        <v>117</v>
      </c>
      <c r="F67" s="43" t="s">
        <v>99</v>
      </c>
      <c r="G67" s="16"/>
      <c r="H67" s="16"/>
      <c r="I67" s="236" t="s">
        <v>235</v>
      </c>
      <c r="J67" s="237"/>
      <c r="K67" s="237"/>
      <c r="L67" s="237"/>
      <c r="M67" s="237"/>
      <c r="N67" s="238"/>
      <c r="O67" s="71">
        <f>'Res Density Working'!$L$107</f>
        <v>22.815873015873017</v>
      </c>
      <c r="P67" s="71">
        <f>'Res Density Working'!$M$107</f>
        <v>29.492063492063494</v>
      </c>
      <c r="Q67" s="61">
        <f>SUM('Res Density Working'!N60:N61)</f>
        <v>0.23862529567274243</v>
      </c>
      <c r="R67" s="61">
        <f>SUM('Res Density Working'!N62:N63)</f>
        <v>0.76137470432725762</v>
      </c>
      <c r="S67" s="14"/>
      <c r="T67" s="16"/>
    </row>
    <row r="68" spans="1:20" x14ac:dyDescent="0.3">
      <c r="A68" s="233">
        <v>64</v>
      </c>
      <c r="B68" s="16" t="s">
        <v>64</v>
      </c>
      <c r="C68" s="32" t="s">
        <v>222</v>
      </c>
      <c r="D68" s="16" t="s">
        <v>228</v>
      </c>
      <c r="E68" s="16" t="s">
        <v>115</v>
      </c>
      <c r="F68" s="43" t="s">
        <v>99</v>
      </c>
      <c r="G68" s="16"/>
      <c r="H68" s="16"/>
      <c r="I68" s="236" t="s">
        <v>121</v>
      </c>
      <c r="J68" s="237"/>
      <c r="K68" s="237"/>
      <c r="L68" s="237"/>
      <c r="M68" s="237"/>
      <c r="N68" s="238"/>
      <c r="O68" s="71">
        <f>'Res Density Working'!$L$18</f>
        <v>10.269281045751633</v>
      </c>
      <c r="P68" s="71">
        <f>'Res Density Working'!$M$18</f>
        <v>14.130718954248367</v>
      </c>
      <c r="Q68" s="61">
        <f>'Res Density Working'!N15</f>
        <v>0.70570264765784108</v>
      </c>
      <c r="R68" s="61">
        <f>SUM('Res Density Working'!N16:N17)</f>
        <v>0.29429735234215892</v>
      </c>
      <c r="S68" s="14"/>
      <c r="T68" s="16"/>
    </row>
    <row r="69" spans="1:20" x14ac:dyDescent="0.3">
      <c r="A69" s="233">
        <v>65</v>
      </c>
      <c r="B69" s="16" t="s">
        <v>64</v>
      </c>
      <c r="C69" s="32" t="s">
        <v>115</v>
      </c>
      <c r="D69" s="16" t="s">
        <v>228</v>
      </c>
      <c r="E69" s="16" t="s">
        <v>232</v>
      </c>
      <c r="F69" s="43" t="s">
        <v>99</v>
      </c>
      <c r="G69" s="16"/>
      <c r="H69" s="16"/>
      <c r="I69" s="17"/>
      <c r="J69" s="18"/>
      <c r="K69" s="19"/>
      <c r="L69" s="19"/>
      <c r="M69" s="19"/>
      <c r="N69" s="19"/>
      <c r="O69" s="20"/>
      <c r="P69" s="20"/>
      <c r="Q69" s="66"/>
      <c r="R69" s="66"/>
      <c r="S69" s="14"/>
      <c r="T69" s="16" t="s">
        <v>72</v>
      </c>
    </row>
    <row r="70" spans="1:20" x14ac:dyDescent="0.3">
      <c r="A70" s="233">
        <v>66</v>
      </c>
      <c r="B70" s="16" t="s">
        <v>64</v>
      </c>
      <c r="C70" s="32" t="s">
        <v>115</v>
      </c>
      <c r="D70" s="16" t="s">
        <v>227</v>
      </c>
      <c r="E70" s="16" t="s">
        <v>232</v>
      </c>
      <c r="F70" s="43" t="s">
        <v>65</v>
      </c>
      <c r="G70" s="16"/>
      <c r="H70" s="16"/>
      <c r="I70" s="17"/>
      <c r="J70" s="18"/>
      <c r="K70" s="19"/>
      <c r="L70" s="19"/>
      <c r="M70" s="19"/>
      <c r="N70" s="19"/>
      <c r="O70" s="20"/>
      <c r="P70" s="20"/>
      <c r="Q70" s="66"/>
      <c r="R70" s="66"/>
      <c r="S70" s="14"/>
      <c r="T70" s="16" t="s">
        <v>72</v>
      </c>
    </row>
    <row r="71" spans="1:20" x14ac:dyDescent="0.3">
      <c r="A71" s="233">
        <v>67</v>
      </c>
      <c r="B71" s="16" t="s">
        <v>64</v>
      </c>
      <c r="C71" s="33" t="s">
        <v>22</v>
      </c>
      <c r="D71" s="16"/>
      <c r="E71" s="16"/>
      <c r="F71" s="43" t="s">
        <v>65</v>
      </c>
      <c r="G71" s="16"/>
      <c r="H71" s="16"/>
      <c r="I71" s="239" t="s">
        <v>124</v>
      </c>
      <c r="J71" s="240"/>
      <c r="K71" s="240"/>
      <c r="L71" s="240"/>
      <c r="M71" s="240"/>
      <c r="N71" s="241"/>
      <c r="O71" s="71">
        <f>'Ctr Density Working'!N59</f>
        <v>21.6</v>
      </c>
      <c r="P71" s="71">
        <f>'Ctr Density Working'!O59</f>
        <v>27</v>
      </c>
      <c r="Q71" s="61">
        <f>1-R71</f>
        <v>0</v>
      </c>
      <c r="R71" s="61">
        <f>'Ctr Density Working'!P58</f>
        <v>1</v>
      </c>
      <c r="S71" s="14"/>
      <c r="T71" s="16"/>
    </row>
    <row r="72" spans="1:20" x14ac:dyDescent="0.3">
      <c r="A72" s="233">
        <v>68</v>
      </c>
      <c r="B72" s="16" t="s">
        <v>64</v>
      </c>
      <c r="C72" s="34" t="s">
        <v>23</v>
      </c>
      <c r="D72" s="16"/>
      <c r="E72" s="16"/>
      <c r="F72" s="43" t="s">
        <v>99</v>
      </c>
      <c r="G72" s="16" t="s">
        <v>35</v>
      </c>
      <c r="H72" s="16"/>
      <c r="I72" s="245" t="s">
        <v>125</v>
      </c>
      <c r="J72" s="246"/>
      <c r="K72" s="246"/>
      <c r="L72" s="246"/>
      <c r="M72" s="246"/>
      <c r="N72" s="247"/>
      <c r="O72" s="71">
        <f>'Res Density Working'!$L$56</f>
        <v>29.416666666666668</v>
      </c>
      <c r="P72" s="71">
        <f>'Res Density Working'!$M$56</f>
        <v>37.5</v>
      </c>
      <c r="Q72" s="61">
        <f>SUM('Res Density Working'!N52:N53)</f>
        <v>0.13881019830028327</v>
      </c>
      <c r="R72" s="61">
        <f>SUM('Res Density Working'!N54:N55)</f>
        <v>0.86118980169971671</v>
      </c>
      <c r="S72" s="14"/>
      <c r="T72" s="16"/>
    </row>
    <row r="73" spans="1:20" x14ac:dyDescent="0.3">
      <c r="A73" s="233">
        <v>69</v>
      </c>
      <c r="B73" s="16" t="s">
        <v>64</v>
      </c>
      <c r="C73" s="34" t="s">
        <v>23</v>
      </c>
      <c r="D73" s="16"/>
      <c r="E73" s="16"/>
      <c r="F73" s="43" t="s">
        <v>65</v>
      </c>
      <c r="G73" s="16"/>
      <c r="H73" s="16"/>
      <c r="I73" s="248"/>
      <c r="J73" s="249"/>
      <c r="K73" s="249"/>
      <c r="L73" s="249"/>
      <c r="M73" s="249"/>
      <c r="N73" s="250"/>
      <c r="O73" s="71">
        <f>'Res Density Working'!$L$48</f>
        <v>29.416666666666668</v>
      </c>
      <c r="P73" s="71">
        <f>'Res Density Working'!$M$48</f>
        <v>37.5</v>
      </c>
      <c r="Q73" s="61">
        <f>SUM('Res Density Working'!$N$44:$N$45)</f>
        <v>0.13881019830028327</v>
      </c>
      <c r="R73" s="61">
        <f>SUM('Res Density Working'!$N$46:$N$47)</f>
        <v>0.86118980169971671</v>
      </c>
      <c r="S73" s="14"/>
      <c r="T73" s="16"/>
    </row>
    <row r="74" spans="1:20" x14ac:dyDescent="0.3">
      <c r="A74" s="233">
        <v>70</v>
      </c>
      <c r="B74" s="16" t="s">
        <v>64</v>
      </c>
      <c r="C74" s="34" t="s">
        <v>23</v>
      </c>
      <c r="D74" s="16"/>
      <c r="E74" s="16" t="s">
        <v>13</v>
      </c>
      <c r="F74" s="43" t="s">
        <v>65</v>
      </c>
      <c r="G74" s="16"/>
      <c r="H74" s="16"/>
      <c r="I74" s="248"/>
      <c r="J74" s="249"/>
      <c r="K74" s="249"/>
      <c r="L74" s="249"/>
      <c r="M74" s="249"/>
      <c r="N74" s="250"/>
      <c r="O74" s="71">
        <f>'Res Density Working'!$L$48</f>
        <v>29.416666666666668</v>
      </c>
      <c r="P74" s="71">
        <f>'Res Density Working'!$M$48</f>
        <v>37.5</v>
      </c>
      <c r="Q74" s="61">
        <f>SUM('Res Density Working'!$N$44:$N$45)</f>
        <v>0.13881019830028327</v>
      </c>
      <c r="R74" s="61">
        <f>SUM('Res Density Working'!$N$46:$N$47)</f>
        <v>0.86118980169971671</v>
      </c>
      <c r="S74" s="14"/>
      <c r="T74" s="16" t="s">
        <v>100</v>
      </c>
    </row>
    <row r="75" spans="1:20" x14ac:dyDescent="0.3">
      <c r="A75" s="233">
        <v>71</v>
      </c>
      <c r="B75" s="16" t="s">
        <v>64</v>
      </c>
      <c r="C75" s="34" t="s">
        <v>23</v>
      </c>
      <c r="D75" s="16"/>
      <c r="E75" s="16" t="s">
        <v>43</v>
      </c>
      <c r="F75" s="43" t="s">
        <v>65</v>
      </c>
      <c r="G75" s="16"/>
      <c r="H75" s="16"/>
      <c r="I75" s="248"/>
      <c r="J75" s="249"/>
      <c r="K75" s="249"/>
      <c r="L75" s="249"/>
      <c r="M75" s="249"/>
      <c r="N75" s="250"/>
      <c r="O75" s="71">
        <f>'Res Density Working'!$L$48</f>
        <v>29.416666666666668</v>
      </c>
      <c r="P75" s="71">
        <f>'Res Density Working'!$M$48</f>
        <v>37.5</v>
      </c>
      <c r="Q75" s="61">
        <f>SUM('Res Density Working'!$N$44:$N$45)</f>
        <v>0.13881019830028327</v>
      </c>
      <c r="R75" s="61">
        <f>SUM('Res Density Working'!$N$46:$N$47)</f>
        <v>0.86118980169971671</v>
      </c>
      <c r="S75" s="14"/>
      <c r="T75" s="16" t="s">
        <v>100</v>
      </c>
    </row>
    <row r="76" spans="1:20" x14ac:dyDescent="0.3">
      <c r="A76" s="233">
        <v>72</v>
      </c>
      <c r="B76" s="16" t="s">
        <v>64</v>
      </c>
      <c r="C76" s="34" t="s">
        <v>23</v>
      </c>
      <c r="D76" s="16"/>
      <c r="E76" s="16"/>
      <c r="F76" s="43" t="s">
        <v>107</v>
      </c>
      <c r="G76" s="16"/>
      <c r="H76" s="16"/>
      <c r="I76" s="248"/>
      <c r="J76" s="249"/>
      <c r="K76" s="249"/>
      <c r="L76" s="249"/>
      <c r="M76" s="249"/>
      <c r="N76" s="250"/>
      <c r="O76" s="71">
        <f>'Res Density Working'!$L$72</f>
        <v>17.866161616161616</v>
      </c>
      <c r="P76" s="71">
        <f>'Res Density Working'!$M$72</f>
        <v>23.547979797979799</v>
      </c>
      <c r="Q76" s="61">
        <f>SUM('Res Density Working'!N68:N69)</f>
        <v>0.38091872791519432</v>
      </c>
      <c r="R76" s="61">
        <f>SUM('Res Density Working'!N70:N71)</f>
        <v>0.61908127208480568</v>
      </c>
      <c r="S76" s="14"/>
      <c r="T76" s="16"/>
    </row>
    <row r="77" spans="1:20" x14ac:dyDescent="0.3">
      <c r="A77" s="233">
        <v>73</v>
      </c>
      <c r="B77" s="16" t="s">
        <v>64</v>
      </c>
      <c r="C77" s="34" t="s">
        <v>23</v>
      </c>
      <c r="D77" s="16"/>
      <c r="E77" s="16"/>
      <c r="F77" s="43" t="s">
        <v>99</v>
      </c>
      <c r="G77" s="16"/>
      <c r="H77" s="16"/>
      <c r="I77" s="248"/>
      <c r="J77" s="249"/>
      <c r="K77" s="249"/>
      <c r="L77" s="249"/>
      <c r="M77" s="249"/>
      <c r="N77" s="250"/>
      <c r="O77" s="71">
        <f>'Res Density Working'!$L$64</f>
        <v>22.815873015873017</v>
      </c>
      <c r="P77" s="71">
        <f>'Res Density Working'!$M$64</f>
        <v>29.492063492063494</v>
      </c>
      <c r="Q77" s="61">
        <f>SUM('Res Density Working'!N60:N61)</f>
        <v>0.23862529567274243</v>
      </c>
      <c r="R77" s="61">
        <f>SUM('Res Density Working'!N62:N63)</f>
        <v>0.76137470432725762</v>
      </c>
      <c r="S77" s="14"/>
      <c r="T77" s="16"/>
    </row>
    <row r="78" spans="1:20" x14ac:dyDescent="0.3">
      <c r="A78" s="233">
        <v>74</v>
      </c>
      <c r="B78" s="16" t="s">
        <v>64</v>
      </c>
      <c r="C78" s="34" t="s">
        <v>23</v>
      </c>
      <c r="D78" s="16" t="s">
        <v>227</v>
      </c>
      <c r="E78" s="16" t="s">
        <v>117</v>
      </c>
      <c r="F78" s="43" t="s">
        <v>65</v>
      </c>
      <c r="G78" s="16"/>
      <c r="H78" s="16"/>
      <c r="I78" s="251"/>
      <c r="J78" s="252"/>
      <c r="K78" s="252"/>
      <c r="L78" s="252"/>
      <c r="M78" s="252"/>
      <c r="N78" s="253"/>
      <c r="O78" s="71">
        <f>'Res Density Working'!$L$48</f>
        <v>29.416666666666668</v>
      </c>
      <c r="P78" s="71">
        <f>'Res Density Working'!$M$48</f>
        <v>37.5</v>
      </c>
      <c r="Q78" s="61">
        <f>SUM('Res Density Working'!$N$44:$N$45)</f>
        <v>0.13881019830028327</v>
      </c>
      <c r="R78" s="61">
        <f>SUM('Res Density Working'!$N$46:$N$47)</f>
        <v>0.86118980169971671</v>
      </c>
      <c r="S78" s="14"/>
      <c r="T78" s="16"/>
    </row>
    <row r="79" spans="1:20" x14ac:dyDescent="0.3">
      <c r="A79" s="233">
        <v>75</v>
      </c>
      <c r="B79" s="16" t="s">
        <v>64</v>
      </c>
      <c r="C79" s="35" t="s">
        <v>18</v>
      </c>
      <c r="D79" s="16"/>
      <c r="E79" s="16"/>
      <c r="F79" s="43" t="s">
        <v>65</v>
      </c>
      <c r="G79" s="16"/>
      <c r="H79" s="16"/>
      <c r="I79" s="254" t="s">
        <v>126</v>
      </c>
      <c r="J79" s="255"/>
      <c r="K79" s="255"/>
      <c r="L79" s="255"/>
      <c r="M79" s="255"/>
      <c r="N79" s="256"/>
      <c r="O79" s="71">
        <f>'Ctr Density Working'!$N$8</f>
        <v>0</v>
      </c>
      <c r="P79" s="71">
        <f>'Ctr Density Working'!$O$8</f>
        <v>0</v>
      </c>
      <c r="Q79" s="61">
        <f>1-R79</f>
        <v>0</v>
      </c>
      <c r="R79" s="61">
        <f>'Ctr Density Working'!P7</f>
        <v>1</v>
      </c>
      <c r="S79" s="14"/>
      <c r="T79" s="16"/>
    </row>
    <row r="80" spans="1:20" x14ac:dyDescent="0.3">
      <c r="A80" s="233">
        <v>76</v>
      </c>
      <c r="B80" s="16" t="s">
        <v>64</v>
      </c>
      <c r="C80" s="35" t="s">
        <v>18</v>
      </c>
      <c r="D80" s="16"/>
      <c r="E80" s="16"/>
      <c r="F80" s="43" t="s">
        <v>107</v>
      </c>
      <c r="G80" s="16"/>
      <c r="H80" s="16"/>
      <c r="I80" s="257"/>
      <c r="J80" s="258"/>
      <c r="K80" s="258"/>
      <c r="L80" s="258"/>
      <c r="M80" s="258"/>
      <c r="N80" s="259"/>
      <c r="O80" s="71">
        <f>'Ctr Density Working'!$N$18</f>
        <v>0</v>
      </c>
      <c r="P80" s="71">
        <f>'Ctr Density Working'!$O$18</f>
        <v>0</v>
      </c>
      <c r="Q80" s="61">
        <f>1-R80</f>
        <v>0</v>
      </c>
      <c r="R80" s="61">
        <f>'Ctr Density Working'!P17</f>
        <v>1</v>
      </c>
      <c r="S80" s="14"/>
      <c r="T80" s="16"/>
    </row>
    <row r="81" spans="1:20" x14ac:dyDescent="0.3">
      <c r="A81" s="233">
        <v>77</v>
      </c>
      <c r="B81" s="16" t="s">
        <v>64</v>
      </c>
      <c r="C81" s="35" t="s">
        <v>18</v>
      </c>
      <c r="D81" s="16"/>
      <c r="E81" s="16"/>
      <c r="F81" s="43" t="s">
        <v>99</v>
      </c>
      <c r="G81" s="16"/>
      <c r="H81" s="16"/>
      <c r="I81" s="260"/>
      <c r="J81" s="261"/>
      <c r="K81" s="261"/>
      <c r="L81" s="261"/>
      <c r="M81" s="261"/>
      <c r="N81" s="262"/>
      <c r="O81" s="71">
        <f>'Ctr Density Working'!$N$13</f>
        <v>0</v>
      </c>
      <c r="P81" s="71">
        <f>'Ctr Density Working'!$O$13</f>
        <v>0</v>
      </c>
      <c r="Q81" s="61">
        <f>1-R81</f>
        <v>0</v>
      </c>
      <c r="R81" s="61">
        <f>'Ctr Density Working'!$P$12</f>
        <v>1</v>
      </c>
      <c r="S81" s="14"/>
      <c r="T81" s="16"/>
    </row>
    <row r="82" spans="1:20" x14ac:dyDescent="0.3">
      <c r="A82" s="233">
        <v>78</v>
      </c>
      <c r="B82" s="16" t="s">
        <v>64</v>
      </c>
      <c r="C82" s="36" t="s">
        <v>15</v>
      </c>
      <c r="D82" s="16"/>
      <c r="E82" s="16"/>
      <c r="F82" s="43" t="s">
        <v>65</v>
      </c>
      <c r="G82" s="16"/>
      <c r="H82" s="16"/>
      <c r="I82" s="17"/>
      <c r="J82" s="18"/>
      <c r="K82" s="19"/>
      <c r="L82" s="19"/>
      <c r="M82" s="19"/>
      <c r="N82" s="19"/>
      <c r="O82" s="20"/>
      <c r="P82" s="20"/>
      <c r="Q82" s="66"/>
      <c r="R82" s="66"/>
      <c r="S82" s="14"/>
      <c r="T82" s="16" t="s">
        <v>72</v>
      </c>
    </row>
    <row r="83" spans="1:20" x14ac:dyDescent="0.3">
      <c r="A83" s="233">
        <v>79</v>
      </c>
      <c r="B83" s="16" t="s">
        <v>64</v>
      </c>
      <c r="C83" s="36" t="s">
        <v>15</v>
      </c>
      <c r="D83" s="16"/>
      <c r="E83" s="16"/>
      <c r="F83" s="43" t="s">
        <v>107</v>
      </c>
      <c r="G83" s="16"/>
      <c r="H83" s="16"/>
      <c r="I83" s="17"/>
      <c r="J83" s="18"/>
      <c r="K83" s="19"/>
      <c r="L83" s="19"/>
      <c r="M83" s="19"/>
      <c r="N83" s="19"/>
      <c r="O83" s="20"/>
      <c r="P83" s="20"/>
      <c r="Q83" s="66"/>
      <c r="R83" s="66"/>
      <c r="S83" s="14"/>
      <c r="T83" s="16" t="s">
        <v>72</v>
      </c>
    </row>
    <row r="84" spans="1:20" x14ac:dyDescent="0.3">
      <c r="A84" s="233">
        <v>80</v>
      </c>
      <c r="B84" s="16" t="s">
        <v>64</v>
      </c>
      <c r="C84" s="36" t="s">
        <v>15</v>
      </c>
      <c r="D84" s="16"/>
      <c r="E84" s="16"/>
      <c r="F84" s="43" t="s">
        <v>99</v>
      </c>
      <c r="G84" s="16"/>
      <c r="H84" s="16"/>
      <c r="I84" s="17"/>
      <c r="J84" s="18"/>
      <c r="K84" s="19"/>
      <c r="L84" s="19"/>
      <c r="M84" s="19"/>
      <c r="N84" s="19"/>
      <c r="O84" s="20"/>
      <c r="P84" s="20"/>
      <c r="Q84" s="66"/>
      <c r="R84" s="66"/>
      <c r="S84" s="14"/>
      <c r="T84" s="16" t="s">
        <v>72</v>
      </c>
    </row>
    <row r="85" spans="1:20" x14ac:dyDescent="0.3">
      <c r="A85" s="233">
        <v>81</v>
      </c>
      <c r="B85" s="16" t="s">
        <v>64</v>
      </c>
      <c r="C85" s="36" t="s">
        <v>15</v>
      </c>
      <c r="D85" s="16" t="s">
        <v>238</v>
      </c>
      <c r="E85" s="16" t="s">
        <v>153</v>
      </c>
      <c r="F85" s="43" t="s">
        <v>65</v>
      </c>
      <c r="G85" s="16"/>
      <c r="H85" s="16"/>
      <c r="I85" s="22">
        <v>10000</v>
      </c>
      <c r="J85" s="23">
        <v>0.1</v>
      </c>
      <c r="K85" s="24">
        <f>I85*(1-J85)</f>
        <v>9000</v>
      </c>
      <c r="L85" s="24">
        <v>4000</v>
      </c>
      <c r="M85" s="24">
        <v>4000</v>
      </c>
      <c r="N85" s="24">
        <f>M85*3</f>
        <v>12000</v>
      </c>
      <c r="O85" s="71">
        <f>IFERROR(K85/M85,0)</f>
        <v>2.25</v>
      </c>
      <c r="P85" s="71">
        <f>IFERROR(I85/M85,0)</f>
        <v>2.5</v>
      </c>
      <c r="Q85" s="61">
        <v>1</v>
      </c>
      <c r="R85" s="61">
        <f>1-Q85</f>
        <v>0</v>
      </c>
      <c r="S85" s="14"/>
      <c r="T85" s="16"/>
    </row>
    <row r="86" spans="1:20" x14ac:dyDescent="0.3">
      <c r="A86" s="233">
        <v>82</v>
      </c>
      <c r="B86" s="16" t="s">
        <v>64</v>
      </c>
      <c r="C86" s="36" t="s">
        <v>15</v>
      </c>
      <c r="D86" s="16" t="s">
        <v>238</v>
      </c>
      <c r="E86" s="16" t="s">
        <v>223</v>
      </c>
      <c r="F86" s="43" t="s">
        <v>65</v>
      </c>
      <c r="G86" s="16"/>
      <c r="H86" s="16"/>
      <c r="I86" s="17"/>
      <c r="J86" s="18"/>
      <c r="K86" s="19"/>
      <c r="L86" s="19"/>
      <c r="M86" s="19"/>
      <c r="N86" s="19"/>
      <c r="O86" s="20"/>
      <c r="P86" s="20"/>
      <c r="Q86" s="66"/>
      <c r="R86" s="66"/>
      <c r="S86" s="14"/>
      <c r="T86" s="16" t="s">
        <v>72</v>
      </c>
    </row>
    <row r="87" spans="1:20" x14ac:dyDescent="0.3">
      <c r="A87" s="233">
        <v>83</v>
      </c>
      <c r="B87" s="16" t="s">
        <v>64</v>
      </c>
      <c r="C87" s="36" t="s">
        <v>223</v>
      </c>
      <c r="D87" s="16" t="s">
        <v>228</v>
      </c>
      <c r="E87" s="16" t="s">
        <v>233</v>
      </c>
      <c r="F87" s="43" t="s">
        <v>99</v>
      </c>
      <c r="G87" s="16"/>
      <c r="H87" s="16"/>
      <c r="I87" s="22">
        <v>10000</v>
      </c>
      <c r="J87" s="23">
        <v>0.1</v>
      </c>
      <c r="K87" s="24">
        <f>I87*(1-J87)</f>
        <v>9000</v>
      </c>
      <c r="L87" s="24">
        <v>20000000</v>
      </c>
      <c r="M87" s="24">
        <v>20000000</v>
      </c>
      <c r="N87" s="24">
        <f>M87*3</f>
        <v>60000000</v>
      </c>
      <c r="O87" s="182">
        <f>IFERROR(K87/M87,0)</f>
        <v>4.4999999999999999E-4</v>
      </c>
      <c r="P87" s="182">
        <f>IFERROR(I87/M87,0)</f>
        <v>5.0000000000000001E-4</v>
      </c>
      <c r="Q87" s="61">
        <v>1</v>
      </c>
      <c r="R87" s="61">
        <f>1-Q87</f>
        <v>0</v>
      </c>
      <c r="S87" s="14"/>
      <c r="T87" s="16"/>
    </row>
    <row r="88" spans="1:20" x14ac:dyDescent="0.3">
      <c r="A88" s="233">
        <v>84</v>
      </c>
      <c r="B88" s="16" t="s">
        <v>64</v>
      </c>
      <c r="C88" s="36" t="s">
        <v>223</v>
      </c>
      <c r="D88" s="16" t="s">
        <v>228</v>
      </c>
      <c r="E88" s="16" t="s">
        <v>232</v>
      </c>
      <c r="F88" s="43" t="s">
        <v>99</v>
      </c>
      <c r="G88" s="16"/>
      <c r="H88" s="16"/>
      <c r="I88" s="17"/>
      <c r="J88" s="18"/>
      <c r="K88" s="19"/>
      <c r="L88" s="19"/>
      <c r="M88" s="19"/>
      <c r="N88" s="19"/>
      <c r="O88" s="20"/>
      <c r="P88" s="20"/>
      <c r="Q88" s="66"/>
      <c r="R88" s="66"/>
      <c r="S88" s="14"/>
      <c r="T88" s="16" t="s">
        <v>72</v>
      </c>
    </row>
    <row r="89" spans="1:20" x14ac:dyDescent="0.3">
      <c r="A89" s="233">
        <v>85</v>
      </c>
      <c r="B89" s="16" t="s">
        <v>64</v>
      </c>
      <c r="C89" s="37" t="s">
        <v>30</v>
      </c>
      <c r="D89" s="16"/>
      <c r="E89" s="16" t="s">
        <v>41</v>
      </c>
      <c r="F89" s="43" t="s">
        <v>65</v>
      </c>
      <c r="G89" s="16"/>
      <c r="H89" s="62"/>
      <c r="I89" s="263" t="s">
        <v>127</v>
      </c>
      <c r="J89" s="264"/>
      <c r="K89" s="264"/>
      <c r="L89" s="264"/>
      <c r="M89" s="264"/>
      <c r="N89" s="265"/>
      <c r="O89" s="71">
        <f>'Ctr Density Working'!$N$66</f>
        <v>52.65</v>
      </c>
      <c r="P89" s="71">
        <f>'Ctr Density Working'!$O$66</f>
        <v>65.8125</v>
      </c>
      <c r="Q89" s="61">
        <f>1-R89</f>
        <v>0</v>
      </c>
      <c r="R89" s="61">
        <f>'Ctr Density Working'!P70</f>
        <v>1</v>
      </c>
      <c r="S89" s="14"/>
      <c r="T89" s="16"/>
    </row>
    <row r="90" spans="1:20" x14ac:dyDescent="0.3">
      <c r="A90" s="233">
        <v>86</v>
      </c>
      <c r="B90" s="16" t="s">
        <v>64</v>
      </c>
      <c r="C90" s="37" t="s">
        <v>30</v>
      </c>
      <c r="D90" s="16"/>
      <c r="E90" s="16" t="s">
        <v>42</v>
      </c>
      <c r="F90" s="43" t="s">
        <v>65</v>
      </c>
      <c r="G90" s="16"/>
      <c r="H90" s="62"/>
      <c r="I90" s="266"/>
      <c r="J90" s="267"/>
      <c r="K90" s="267"/>
      <c r="L90" s="267"/>
      <c r="M90" s="267"/>
      <c r="N90" s="268"/>
      <c r="O90" s="71">
        <f>'Ctr Density Working'!$N$76</f>
        <v>28.6</v>
      </c>
      <c r="P90" s="71">
        <f>'Ctr Density Working'!$O$76</f>
        <v>35.75</v>
      </c>
      <c r="Q90" s="61">
        <f>1-R90</f>
        <v>0</v>
      </c>
      <c r="R90" s="61">
        <f>'Ctr Density Working'!P75</f>
        <v>1</v>
      </c>
      <c r="S90" s="14"/>
      <c r="T90" s="16"/>
    </row>
    <row r="91" spans="1:20" x14ac:dyDescent="0.3">
      <c r="A91" s="233">
        <v>87</v>
      </c>
      <c r="B91" s="16" t="s">
        <v>64</v>
      </c>
      <c r="C91" s="37" t="s">
        <v>30</v>
      </c>
      <c r="D91" s="16"/>
      <c r="E91" s="16" t="s">
        <v>32</v>
      </c>
      <c r="F91" s="43" t="s">
        <v>65</v>
      </c>
      <c r="G91" s="16"/>
      <c r="H91" s="62"/>
      <c r="I91" s="266"/>
      <c r="J91" s="267"/>
      <c r="K91" s="267"/>
      <c r="L91" s="267"/>
      <c r="M91" s="267"/>
      <c r="N91" s="268"/>
      <c r="O91" s="71">
        <f>'Ctr Density Working'!$N$76</f>
        <v>28.6</v>
      </c>
      <c r="P91" s="71">
        <f>'Ctr Density Working'!$O$76</f>
        <v>35.75</v>
      </c>
      <c r="Q91" s="61">
        <f>1-R91</f>
        <v>0</v>
      </c>
      <c r="R91" s="61">
        <f>'Ctr Density Working'!P80</f>
        <v>1</v>
      </c>
      <c r="S91" s="14"/>
      <c r="T91" s="16"/>
    </row>
    <row r="92" spans="1:20" x14ac:dyDescent="0.3">
      <c r="A92" s="233">
        <v>88</v>
      </c>
      <c r="B92" s="16" t="s">
        <v>64</v>
      </c>
      <c r="C92" s="37" t="s">
        <v>30</v>
      </c>
      <c r="D92" s="16"/>
      <c r="E92" s="16" t="s">
        <v>40</v>
      </c>
      <c r="F92" s="43" t="s">
        <v>65</v>
      </c>
      <c r="G92" s="16"/>
      <c r="H92" s="62"/>
      <c r="I92" s="269"/>
      <c r="J92" s="270"/>
      <c r="K92" s="270"/>
      <c r="L92" s="270"/>
      <c r="M92" s="270"/>
      <c r="N92" s="271"/>
      <c r="O92" s="71">
        <f>'Ctr Density Working'!$N$66</f>
        <v>52.65</v>
      </c>
      <c r="P92" s="71">
        <f>'Ctr Density Working'!$O$66</f>
        <v>65.8125</v>
      </c>
      <c r="Q92" s="61">
        <f>1-R92</f>
        <v>0</v>
      </c>
      <c r="R92" s="61">
        <f>'Ctr Density Working'!P65</f>
        <v>1</v>
      </c>
      <c r="S92" s="14"/>
      <c r="T92" s="16"/>
    </row>
    <row r="93" spans="1:20" x14ac:dyDescent="0.3">
      <c r="A93" s="233">
        <v>89</v>
      </c>
      <c r="B93" s="16" t="s">
        <v>64</v>
      </c>
      <c r="C93" s="38" t="s">
        <v>12</v>
      </c>
      <c r="D93" s="16"/>
      <c r="E93" s="16"/>
      <c r="F93" s="43" t="s">
        <v>65</v>
      </c>
      <c r="G93" s="16"/>
      <c r="H93" s="16"/>
      <c r="I93" s="22">
        <v>10000</v>
      </c>
      <c r="J93" s="23">
        <v>0.1</v>
      </c>
      <c r="K93" s="24">
        <f>I93*(1-J93)</f>
        <v>9000</v>
      </c>
      <c r="L93" s="24">
        <v>20000000</v>
      </c>
      <c r="M93" s="24">
        <v>20000000</v>
      </c>
      <c r="N93" s="24">
        <f>M93*3</f>
        <v>60000000</v>
      </c>
      <c r="O93" s="182">
        <f>IFERROR(K93/M93,0)</f>
        <v>4.4999999999999999E-4</v>
      </c>
      <c r="P93" s="182">
        <f>IFERROR(I93/M93,0)</f>
        <v>5.0000000000000001E-4</v>
      </c>
      <c r="Q93" s="61">
        <v>1</v>
      </c>
      <c r="R93" s="61">
        <f>1-Q93</f>
        <v>0</v>
      </c>
      <c r="S93" s="14"/>
      <c r="T93" s="16"/>
    </row>
    <row r="94" spans="1:20" x14ac:dyDescent="0.3">
      <c r="A94" s="233">
        <v>90</v>
      </c>
      <c r="B94" s="16" t="s">
        <v>64</v>
      </c>
      <c r="C94" s="38" t="s">
        <v>12</v>
      </c>
      <c r="D94" s="16"/>
      <c r="E94" s="16"/>
      <c r="F94" s="43" t="s">
        <v>107</v>
      </c>
      <c r="G94" s="16"/>
      <c r="H94" s="16"/>
      <c r="I94" s="22">
        <v>10000</v>
      </c>
      <c r="J94" s="23">
        <v>0.1</v>
      </c>
      <c r="K94" s="24">
        <f>I94*(1-J94)</f>
        <v>9000</v>
      </c>
      <c r="L94" s="24">
        <v>20000000</v>
      </c>
      <c r="M94" s="24">
        <v>20000000</v>
      </c>
      <c r="N94" s="24">
        <f>M94*3</f>
        <v>60000000</v>
      </c>
      <c r="O94" s="182">
        <f>IFERROR(K94/M94,0)</f>
        <v>4.4999999999999999E-4</v>
      </c>
      <c r="P94" s="182">
        <f>IFERROR(I94/M94,0)</f>
        <v>5.0000000000000001E-4</v>
      </c>
      <c r="Q94" s="61">
        <v>1</v>
      </c>
      <c r="R94" s="61">
        <f>1-Q94</f>
        <v>0</v>
      </c>
      <c r="S94" s="14"/>
      <c r="T94" s="16"/>
    </row>
    <row r="95" spans="1:20" x14ac:dyDescent="0.3">
      <c r="A95" s="233">
        <v>91</v>
      </c>
      <c r="B95" s="16" t="s">
        <v>64</v>
      </c>
      <c r="C95" s="38" t="s">
        <v>12</v>
      </c>
      <c r="D95" s="16"/>
      <c r="E95" s="16"/>
      <c r="F95" s="43" t="s">
        <v>99</v>
      </c>
      <c r="G95" s="16"/>
      <c r="H95" s="16"/>
      <c r="I95" s="22">
        <v>10000</v>
      </c>
      <c r="J95" s="23">
        <v>0.1</v>
      </c>
      <c r="K95" s="24">
        <f>I95*(1-J95)</f>
        <v>9000</v>
      </c>
      <c r="L95" s="24">
        <v>20000000</v>
      </c>
      <c r="M95" s="24">
        <v>20000000</v>
      </c>
      <c r="N95" s="24">
        <f>M95*3</f>
        <v>60000000</v>
      </c>
      <c r="O95" s="182">
        <f>IFERROR(K95/M95,0)</f>
        <v>4.4999999999999999E-4</v>
      </c>
      <c r="P95" s="182">
        <f>IFERROR(I95/M95,0)</f>
        <v>5.0000000000000001E-4</v>
      </c>
      <c r="Q95" s="61">
        <v>1</v>
      </c>
      <c r="R95" s="61">
        <f>1-Q95</f>
        <v>0</v>
      </c>
      <c r="S95" s="14"/>
      <c r="T95" s="16"/>
    </row>
    <row r="96" spans="1:20" x14ac:dyDescent="0.3">
      <c r="A96" s="233">
        <v>92</v>
      </c>
      <c r="B96" s="16" t="s">
        <v>64</v>
      </c>
      <c r="C96" s="38" t="s">
        <v>12</v>
      </c>
      <c r="D96" s="16" t="s">
        <v>228</v>
      </c>
      <c r="E96" s="16" t="s">
        <v>115</v>
      </c>
      <c r="F96" s="43" t="s">
        <v>99</v>
      </c>
      <c r="G96" s="16"/>
      <c r="H96" s="16"/>
      <c r="I96" s="236" t="s">
        <v>121</v>
      </c>
      <c r="J96" s="237"/>
      <c r="K96" s="237"/>
      <c r="L96" s="237"/>
      <c r="M96" s="237"/>
      <c r="N96" s="238"/>
      <c r="O96" s="71">
        <f>'Res Density Working'!$L$18</f>
        <v>10.269281045751633</v>
      </c>
      <c r="P96" s="71">
        <f>'Res Density Working'!$M$18</f>
        <v>14.130718954248367</v>
      </c>
      <c r="Q96" s="61">
        <f>'Res Density Working'!N15</f>
        <v>0.70570264765784108</v>
      </c>
      <c r="R96" s="61">
        <f>SUM('Res Density Working'!N16:N17)</f>
        <v>0.29429735234215892</v>
      </c>
      <c r="S96" s="14"/>
      <c r="T96" s="16"/>
    </row>
    <row r="97" spans="1:20" x14ac:dyDescent="0.3">
      <c r="A97" s="233">
        <v>93</v>
      </c>
      <c r="B97" s="16" t="s">
        <v>64</v>
      </c>
      <c r="C97" s="38" t="s">
        <v>12</v>
      </c>
      <c r="D97" s="16" t="s">
        <v>228</v>
      </c>
      <c r="E97" s="16" t="s">
        <v>233</v>
      </c>
      <c r="F97" s="43" t="s">
        <v>99</v>
      </c>
      <c r="G97" s="16"/>
      <c r="H97" s="16"/>
      <c r="I97" s="22">
        <v>10000</v>
      </c>
      <c r="J97" s="23">
        <v>0.1</v>
      </c>
      <c r="K97" s="24">
        <f>I97*(1-J97)</f>
        <v>9000</v>
      </c>
      <c r="L97" s="24">
        <v>20000000</v>
      </c>
      <c r="M97" s="24">
        <v>20000000</v>
      </c>
      <c r="N97" s="24">
        <f>M97*3</f>
        <v>60000000</v>
      </c>
      <c r="O97" s="182">
        <f>IFERROR(K97/M97,0)</f>
        <v>4.4999999999999999E-4</v>
      </c>
      <c r="P97" s="182">
        <f>IFERROR(I97/M97,0)</f>
        <v>5.0000000000000001E-4</v>
      </c>
      <c r="Q97" s="61">
        <v>1</v>
      </c>
      <c r="R97" s="61">
        <f>1-Q97</f>
        <v>0</v>
      </c>
      <c r="S97" s="14"/>
      <c r="T97" s="16"/>
    </row>
    <row r="98" spans="1:20" x14ac:dyDescent="0.3">
      <c r="A98" s="233">
        <v>94</v>
      </c>
      <c r="B98" s="16" t="s">
        <v>64</v>
      </c>
      <c r="C98" s="38" t="s">
        <v>12</v>
      </c>
      <c r="D98" s="16" t="s">
        <v>228</v>
      </c>
      <c r="E98" s="16" t="s">
        <v>232</v>
      </c>
      <c r="F98" s="43" t="s">
        <v>99</v>
      </c>
      <c r="G98" s="16"/>
      <c r="H98" s="16"/>
      <c r="I98" s="17"/>
      <c r="J98" s="18"/>
      <c r="K98" s="19"/>
      <c r="L98" s="19"/>
      <c r="M98" s="19"/>
      <c r="N98" s="19"/>
      <c r="O98" s="20"/>
      <c r="P98" s="20"/>
      <c r="Q98" s="66"/>
      <c r="R98" s="66"/>
      <c r="S98" s="14"/>
      <c r="T98" s="16" t="s">
        <v>72</v>
      </c>
    </row>
    <row r="99" spans="1:20" x14ac:dyDescent="0.3">
      <c r="A99" s="233">
        <v>95</v>
      </c>
      <c r="B99" s="16" t="s">
        <v>64</v>
      </c>
      <c r="C99" s="38" t="s">
        <v>12</v>
      </c>
      <c r="D99" s="16" t="s">
        <v>227</v>
      </c>
      <c r="E99" s="16" t="s">
        <v>233</v>
      </c>
      <c r="F99" s="43" t="s">
        <v>65</v>
      </c>
      <c r="G99" s="16"/>
      <c r="H99" s="16"/>
      <c r="I99" s="22">
        <v>10000</v>
      </c>
      <c r="J99" s="23">
        <v>0.1</v>
      </c>
      <c r="K99" s="24">
        <f t="shared" ref="K99:K105" si="0">I99*(1-J99)</f>
        <v>9000</v>
      </c>
      <c r="L99" s="24">
        <v>20000000</v>
      </c>
      <c r="M99" s="24">
        <v>20000000</v>
      </c>
      <c r="N99" s="24">
        <f t="shared" ref="N99:N105" si="1">M99*3</f>
        <v>60000000</v>
      </c>
      <c r="O99" s="182">
        <f t="shared" ref="O99:O105" si="2">IFERROR(K99/M99,0)</f>
        <v>4.4999999999999999E-4</v>
      </c>
      <c r="P99" s="182">
        <f t="shared" ref="P99:P105" si="3">IFERROR(I99/M99,0)</f>
        <v>5.0000000000000001E-4</v>
      </c>
      <c r="Q99" s="61">
        <v>1</v>
      </c>
      <c r="R99" s="61">
        <f t="shared" ref="R99:R105" si="4">1-Q99</f>
        <v>0</v>
      </c>
      <c r="S99" s="14"/>
      <c r="T99" s="16"/>
    </row>
    <row r="100" spans="1:20" x14ac:dyDescent="0.3">
      <c r="A100" s="233">
        <v>96</v>
      </c>
      <c r="B100" s="16" t="s">
        <v>64</v>
      </c>
      <c r="C100" s="39" t="s">
        <v>14</v>
      </c>
      <c r="D100" s="16"/>
      <c r="E100" s="16" t="s">
        <v>34</v>
      </c>
      <c r="F100" s="43" t="s">
        <v>65</v>
      </c>
      <c r="G100" s="16"/>
      <c r="H100" s="16"/>
      <c r="I100" s="22">
        <v>10000</v>
      </c>
      <c r="J100" s="23">
        <v>0.1</v>
      </c>
      <c r="K100" s="24">
        <f t="shared" si="0"/>
        <v>9000</v>
      </c>
      <c r="L100" s="24">
        <v>4000</v>
      </c>
      <c r="M100" s="24">
        <v>4000</v>
      </c>
      <c r="N100" s="24">
        <f t="shared" si="1"/>
        <v>12000</v>
      </c>
      <c r="O100" s="71">
        <f t="shared" si="2"/>
        <v>2.25</v>
      </c>
      <c r="P100" s="71">
        <f t="shared" si="3"/>
        <v>2.5</v>
      </c>
      <c r="Q100" s="61">
        <v>1</v>
      </c>
      <c r="R100" s="61">
        <f t="shared" si="4"/>
        <v>0</v>
      </c>
      <c r="T100" s="16" t="s">
        <v>154</v>
      </c>
    </row>
    <row r="101" spans="1:20" x14ac:dyDescent="0.3">
      <c r="A101" s="233">
        <v>97</v>
      </c>
      <c r="B101" s="16" t="s">
        <v>64</v>
      </c>
      <c r="C101" s="39" t="s">
        <v>14</v>
      </c>
      <c r="D101" s="16"/>
      <c r="E101" s="16"/>
      <c r="F101" s="43" t="s">
        <v>107</v>
      </c>
      <c r="G101" s="16"/>
      <c r="H101" s="16"/>
      <c r="I101" s="22">
        <v>10000</v>
      </c>
      <c r="J101" s="23">
        <v>0.1</v>
      </c>
      <c r="K101" s="24">
        <f t="shared" si="0"/>
        <v>9000</v>
      </c>
      <c r="L101" s="24">
        <v>20000</v>
      </c>
      <c r="M101" s="24">
        <v>20000</v>
      </c>
      <c r="N101" s="24">
        <f t="shared" si="1"/>
        <v>60000</v>
      </c>
      <c r="O101" s="71">
        <f t="shared" si="2"/>
        <v>0.45</v>
      </c>
      <c r="P101" s="71">
        <f t="shared" si="3"/>
        <v>0.5</v>
      </c>
      <c r="Q101" s="61">
        <v>1</v>
      </c>
      <c r="R101" s="61">
        <f t="shared" si="4"/>
        <v>0</v>
      </c>
      <c r="S101" s="14"/>
      <c r="T101" s="16"/>
    </row>
    <row r="102" spans="1:20" x14ac:dyDescent="0.3">
      <c r="A102" s="233">
        <v>98</v>
      </c>
      <c r="B102" s="16" t="s">
        <v>64</v>
      </c>
      <c r="C102" s="39" t="s">
        <v>14</v>
      </c>
      <c r="D102" s="16"/>
      <c r="E102" s="16" t="s">
        <v>20</v>
      </c>
      <c r="F102" s="43" t="s">
        <v>107</v>
      </c>
      <c r="G102" s="16"/>
      <c r="H102" s="16"/>
      <c r="I102" s="22">
        <v>10000</v>
      </c>
      <c r="J102" s="23">
        <v>0.1</v>
      </c>
      <c r="K102" s="24">
        <f t="shared" si="0"/>
        <v>9000</v>
      </c>
      <c r="L102" s="24">
        <v>2000</v>
      </c>
      <c r="M102" s="24">
        <v>2000</v>
      </c>
      <c r="N102" s="24">
        <f t="shared" si="1"/>
        <v>6000</v>
      </c>
      <c r="O102" s="71">
        <f t="shared" si="2"/>
        <v>4.5</v>
      </c>
      <c r="P102" s="71">
        <f t="shared" si="3"/>
        <v>5</v>
      </c>
      <c r="Q102" s="61">
        <v>1</v>
      </c>
      <c r="R102" s="61">
        <f t="shared" si="4"/>
        <v>0</v>
      </c>
      <c r="T102" s="16" t="s">
        <v>154</v>
      </c>
    </row>
    <row r="103" spans="1:20" x14ac:dyDescent="0.3">
      <c r="A103" s="233">
        <v>99</v>
      </c>
      <c r="B103" s="16" t="s">
        <v>64</v>
      </c>
      <c r="C103" s="39" t="s">
        <v>14</v>
      </c>
      <c r="D103" s="16"/>
      <c r="E103" s="16" t="s">
        <v>34</v>
      </c>
      <c r="F103" s="43" t="s">
        <v>107</v>
      </c>
      <c r="G103" s="16"/>
      <c r="H103" s="16"/>
      <c r="I103" s="22">
        <v>10000</v>
      </c>
      <c r="J103" s="23">
        <v>0.1</v>
      </c>
      <c r="K103" s="24">
        <f t="shared" si="0"/>
        <v>9000</v>
      </c>
      <c r="L103" s="24">
        <v>4000</v>
      </c>
      <c r="M103" s="24">
        <v>4000</v>
      </c>
      <c r="N103" s="24">
        <f t="shared" si="1"/>
        <v>12000</v>
      </c>
      <c r="O103" s="71">
        <f t="shared" si="2"/>
        <v>2.25</v>
      </c>
      <c r="P103" s="71">
        <f t="shared" si="3"/>
        <v>2.5</v>
      </c>
      <c r="Q103" s="61">
        <v>1</v>
      </c>
      <c r="R103" s="61">
        <f t="shared" si="4"/>
        <v>0</v>
      </c>
      <c r="T103" s="16" t="s">
        <v>154</v>
      </c>
    </row>
    <row r="104" spans="1:20" x14ac:dyDescent="0.3">
      <c r="A104" s="233">
        <v>100</v>
      </c>
      <c r="B104" s="16" t="s">
        <v>64</v>
      </c>
      <c r="C104" s="39" t="s">
        <v>14</v>
      </c>
      <c r="D104" s="16"/>
      <c r="E104" s="16" t="s">
        <v>29</v>
      </c>
      <c r="F104" s="43" t="s">
        <v>107</v>
      </c>
      <c r="G104" s="16"/>
      <c r="H104" s="16"/>
      <c r="I104" s="22">
        <v>10000</v>
      </c>
      <c r="J104" s="23">
        <v>0.1</v>
      </c>
      <c r="K104" s="24">
        <f t="shared" si="0"/>
        <v>9000</v>
      </c>
      <c r="L104" s="24">
        <v>40000</v>
      </c>
      <c r="M104" s="24">
        <v>40000</v>
      </c>
      <c r="N104" s="24">
        <f t="shared" si="1"/>
        <v>120000</v>
      </c>
      <c r="O104" s="71">
        <f t="shared" si="2"/>
        <v>0.22500000000000001</v>
      </c>
      <c r="P104" s="71">
        <f t="shared" si="3"/>
        <v>0.25</v>
      </c>
      <c r="Q104" s="61">
        <v>1</v>
      </c>
      <c r="R104" s="61">
        <f t="shared" si="4"/>
        <v>0</v>
      </c>
      <c r="S104" s="14"/>
      <c r="T104" s="16" t="s">
        <v>154</v>
      </c>
    </row>
    <row r="105" spans="1:20" x14ac:dyDescent="0.3">
      <c r="A105" s="233">
        <v>101</v>
      </c>
      <c r="B105" s="16" t="s">
        <v>64</v>
      </c>
      <c r="C105" s="39" t="s">
        <v>14</v>
      </c>
      <c r="D105" s="16"/>
      <c r="E105" s="16"/>
      <c r="F105" s="43" t="s">
        <v>65</v>
      </c>
      <c r="G105" s="16"/>
      <c r="H105" s="16"/>
      <c r="I105" s="22">
        <v>10000</v>
      </c>
      <c r="J105" s="23">
        <v>0.1</v>
      </c>
      <c r="K105" s="24">
        <f t="shared" si="0"/>
        <v>9000</v>
      </c>
      <c r="L105" s="24">
        <v>20000</v>
      </c>
      <c r="M105" s="24">
        <v>20000</v>
      </c>
      <c r="N105" s="24">
        <f t="shared" si="1"/>
        <v>60000</v>
      </c>
      <c r="O105" s="71">
        <f t="shared" si="2"/>
        <v>0.45</v>
      </c>
      <c r="P105" s="71">
        <f t="shared" si="3"/>
        <v>0.5</v>
      </c>
      <c r="Q105" s="61">
        <v>1</v>
      </c>
      <c r="R105" s="61">
        <f t="shared" si="4"/>
        <v>0</v>
      </c>
      <c r="S105" s="14"/>
      <c r="T105" s="16"/>
    </row>
    <row r="106" spans="1:20" x14ac:dyDescent="0.3">
      <c r="A106" s="233">
        <v>102</v>
      </c>
      <c r="B106" s="16" t="s">
        <v>64</v>
      </c>
      <c r="C106" s="39" t="s">
        <v>153</v>
      </c>
      <c r="D106" s="16" t="s">
        <v>238</v>
      </c>
      <c r="E106" s="16" t="s">
        <v>223</v>
      </c>
      <c r="F106" s="43" t="s">
        <v>65</v>
      </c>
      <c r="G106" s="16"/>
      <c r="H106" s="16"/>
      <c r="I106" s="17"/>
      <c r="J106" s="18"/>
      <c r="K106" s="19"/>
      <c r="L106" s="19"/>
      <c r="M106" s="19"/>
      <c r="N106" s="19"/>
      <c r="O106" s="20"/>
      <c r="P106" s="20"/>
      <c r="Q106" s="66"/>
      <c r="R106" s="66"/>
      <c r="S106" s="14"/>
      <c r="T106" s="16" t="s">
        <v>72</v>
      </c>
    </row>
    <row r="107" spans="1:20" x14ac:dyDescent="0.3">
      <c r="A107" s="233">
        <v>103</v>
      </c>
      <c r="B107" s="16" t="s">
        <v>64</v>
      </c>
      <c r="C107" s="39" t="s">
        <v>153</v>
      </c>
      <c r="D107" s="16" t="s">
        <v>238</v>
      </c>
      <c r="E107" s="16" t="s">
        <v>153</v>
      </c>
      <c r="F107" s="43" t="s">
        <v>65</v>
      </c>
      <c r="G107" s="16"/>
      <c r="H107" s="16"/>
      <c r="I107" s="22">
        <v>10000</v>
      </c>
      <c r="J107" s="23">
        <v>0.1</v>
      </c>
      <c r="K107" s="24">
        <f>I107*(1-J107)</f>
        <v>9000</v>
      </c>
      <c r="L107" s="24">
        <v>4000</v>
      </c>
      <c r="M107" s="24">
        <v>4000</v>
      </c>
      <c r="N107" s="24">
        <f>M107*3</f>
        <v>12000</v>
      </c>
      <c r="O107" s="71">
        <f>IFERROR(K107/M107,0)</f>
        <v>2.25</v>
      </c>
      <c r="P107" s="71">
        <f>IFERROR(I107/M107,0)</f>
        <v>2.5</v>
      </c>
      <c r="Q107" s="61">
        <v>1</v>
      </c>
      <c r="R107" s="61">
        <f>1-Q107</f>
        <v>0</v>
      </c>
      <c r="S107" s="14"/>
      <c r="T107" s="16"/>
    </row>
    <row r="108" spans="1:20" x14ac:dyDescent="0.3">
      <c r="A108" s="233">
        <v>104</v>
      </c>
      <c r="B108" s="16" t="s">
        <v>64</v>
      </c>
      <c r="C108" s="39" t="s">
        <v>153</v>
      </c>
      <c r="D108" s="16" t="s">
        <v>238</v>
      </c>
      <c r="E108" s="16" t="s">
        <v>115</v>
      </c>
      <c r="F108" s="43" t="s">
        <v>65</v>
      </c>
      <c r="G108" s="16"/>
      <c r="H108" s="16"/>
      <c r="I108" s="236" t="s">
        <v>121</v>
      </c>
      <c r="J108" s="237"/>
      <c r="K108" s="237"/>
      <c r="L108" s="237"/>
      <c r="M108" s="237"/>
      <c r="N108" s="238"/>
      <c r="O108" s="71">
        <f>'Res Density Working'!L11</f>
        <v>10.450793650793651</v>
      </c>
      <c r="P108" s="71">
        <f>'Res Density Working'!M11</f>
        <v>14.174603174603174</v>
      </c>
      <c r="Q108" s="61">
        <f>SUM('Res Density Working'!N7:N8)</f>
        <v>0.59538274605103281</v>
      </c>
      <c r="R108" s="61">
        <f>SUM('Res Density Working'!N9:N10)</f>
        <v>0.40461725394896719</v>
      </c>
      <c r="S108" s="14"/>
      <c r="T108" s="16"/>
    </row>
    <row r="109" spans="1:20" x14ac:dyDescent="0.3">
      <c r="A109" s="233">
        <v>105</v>
      </c>
      <c r="B109" s="16" t="s">
        <v>64</v>
      </c>
      <c r="C109" s="230" t="s">
        <v>19</v>
      </c>
      <c r="D109" s="16"/>
      <c r="E109" s="16"/>
      <c r="F109" s="43" t="s">
        <v>107</v>
      </c>
      <c r="G109" s="16"/>
      <c r="H109" s="16"/>
      <c r="I109" s="17"/>
      <c r="J109" s="18"/>
      <c r="K109" s="19"/>
      <c r="L109" s="19"/>
      <c r="M109" s="19"/>
      <c r="N109" s="19"/>
      <c r="O109" s="20"/>
      <c r="P109" s="20"/>
      <c r="Q109" s="66"/>
      <c r="R109" s="66"/>
      <c r="S109" s="14"/>
      <c r="T109" s="16" t="s">
        <v>72</v>
      </c>
    </row>
    <row r="110" spans="1:20" x14ac:dyDescent="0.3">
      <c r="A110" s="233">
        <v>106</v>
      </c>
      <c r="B110" s="16" t="s">
        <v>64</v>
      </c>
      <c r="C110" s="40" t="s">
        <v>19</v>
      </c>
      <c r="D110" s="16"/>
      <c r="E110" s="16"/>
      <c r="F110" s="43" t="s">
        <v>65</v>
      </c>
      <c r="G110" s="16"/>
      <c r="H110" s="16"/>
      <c r="I110" s="17"/>
      <c r="J110" s="18"/>
      <c r="K110" s="19"/>
      <c r="L110" s="19"/>
      <c r="M110" s="19"/>
      <c r="N110" s="19"/>
      <c r="O110" s="20"/>
      <c r="P110" s="20"/>
      <c r="Q110" s="66"/>
      <c r="R110" s="66"/>
      <c r="S110" s="14"/>
      <c r="T110" s="16" t="s">
        <v>72</v>
      </c>
    </row>
    <row r="111" spans="1:20" x14ac:dyDescent="0.3">
      <c r="A111" s="233">
        <v>107</v>
      </c>
      <c r="B111" s="16" t="s">
        <v>64</v>
      </c>
      <c r="C111" s="42" t="s">
        <v>21</v>
      </c>
      <c r="D111" s="16"/>
      <c r="E111" s="16"/>
      <c r="F111" s="43" t="s">
        <v>65</v>
      </c>
      <c r="G111" s="16"/>
      <c r="H111" s="16"/>
      <c r="I111" s="17"/>
      <c r="J111" s="18"/>
      <c r="K111" s="19"/>
      <c r="L111" s="19"/>
      <c r="M111" s="19"/>
      <c r="N111" s="19"/>
      <c r="O111" s="20"/>
      <c r="P111" s="20"/>
      <c r="Q111" s="66"/>
      <c r="R111" s="66"/>
      <c r="S111" s="14"/>
      <c r="T111" s="16" t="s">
        <v>72</v>
      </c>
    </row>
    <row r="112" spans="1:20" x14ac:dyDescent="0.3">
      <c r="A112" s="233">
        <v>108</v>
      </c>
      <c r="B112" s="41" t="s">
        <v>64</v>
      </c>
      <c r="C112" s="42" t="s">
        <v>21</v>
      </c>
      <c r="D112" s="16"/>
      <c r="E112" s="16"/>
      <c r="F112" s="43" t="s">
        <v>107</v>
      </c>
      <c r="G112" s="16"/>
      <c r="H112" s="16"/>
      <c r="I112" s="17"/>
      <c r="J112" s="18"/>
      <c r="K112" s="19"/>
      <c r="L112" s="19"/>
      <c r="M112" s="19"/>
      <c r="N112" s="19"/>
      <c r="O112" s="20"/>
      <c r="P112" s="20"/>
      <c r="Q112" s="66"/>
      <c r="R112" s="66"/>
      <c r="S112" s="14"/>
      <c r="T112" s="16" t="s">
        <v>72</v>
      </c>
    </row>
    <row r="113" spans="1:20" ht="15" thickBot="1" x14ac:dyDescent="0.35">
      <c r="A113" s="233">
        <v>109</v>
      </c>
      <c r="B113" s="16" t="s">
        <v>64</v>
      </c>
      <c r="C113" s="42" t="s">
        <v>21</v>
      </c>
      <c r="D113" s="16"/>
      <c r="E113" s="16"/>
      <c r="F113" s="43" t="s">
        <v>99</v>
      </c>
      <c r="G113" s="16"/>
      <c r="H113" s="16"/>
      <c r="I113" s="17"/>
      <c r="J113" s="18"/>
      <c r="K113" s="19"/>
      <c r="L113" s="19"/>
      <c r="M113" s="19"/>
      <c r="N113" s="19"/>
      <c r="O113" s="20"/>
      <c r="P113" s="20"/>
      <c r="Q113" s="66"/>
      <c r="R113" s="66"/>
      <c r="S113" s="14"/>
      <c r="T113" s="16" t="s">
        <v>72</v>
      </c>
    </row>
    <row r="114" spans="1:20" ht="15" thickBot="1" x14ac:dyDescent="0.35">
      <c r="A114" s="233">
        <v>110</v>
      </c>
      <c r="B114" s="225" t="s">
        <v>64</v>
      </c>
      <c r="C114" s="15" t="s">
        <v>31</v>
      </c>
      <c r="D114" s="224"/>
      <c r="E114" s="224"/>
      <c r="F114" s="43" t="s">
        <v>65</v>
      </c>
      <c r="G114" s="224"/>
      <c r="H114" s="224"/>
      <c r="I114" s="17"/>
      <c r="J114" s="18"/>
      <c r="K114" s="19"/>
      <c r="L114" s="19"/>
      <c r="M114" s="19"/>
      <c r="N114" s="19"/>
      <c r="O114" s="20"/>
      <c r="P114" s="20"/>
      <c r="Q114" s="66"/>
      <c r="R114" s="66"/>
      <c r="S114" s="14"/>
      <c r="T114" s="224" t="s">
        <v>72</v>
      </c>
    </row>
    <row r="115" spans="1:20" ht="15" thickBot="1" x14ac:dyDescent="0.35">
      <c r="A115" s="233">
        <v>111</v>
      </c>
      <c r="B115" s="16" t="s">
        <v>64</v>
      </c>
      <c r="C115" s="15" t="s">
        <v>31</v>
      </c>
      <c r="D115" s="16"/>
      <c r="E115" s="16"/>
      <c r="F115" s="43" t="s">
        <v>99</v>
      </c>
      <c r="G115" s="16"/>
      <c r="H115" s="16"/>
      <c r="I115" s="17"/>
      <c r="J115" s="18"/>
      <c r="K115" s="19"/>
      <c r="L115" s="19"/>
      <c r="M115" s="19"/>
      <c r="N115" s="19"/>
      <c r="O115" s="20"/>
      <c r="P115" s="20"/>
      <c r="Q115" s="66"/>
      <c r="R115" s="66"/>
      <c r="S115" s="14"/>
      <c r="T115" s="16" t="s">
        <v>72</v>
      </c>
    </row>
    <row r="116" spans="1:20" ht="15" thickBot="1" x14ac:dyDescent="0.35">
      <c r="A116" s="233">
        <v>112</v>
      </c>
      <c r="B116" s="41" t="s">
        <v>64</v>
      </c>
      <c r="C116" s="15" t="s">
        <v>31</v>
      </c>
      <c r="D116" s="16" t="s">
        <v>231</v>
      </c>
      <c r="E116" s="16" t="s">
        <v>117</v>
      </c>
      <c r="F116" s="16" t="s">
        <v>99</v>
      </c>
      <c r="G116" s="16"/>
      <c r="H116" s="16"/>
      <c r="I116" s="239" t="s">
        <v>218</v>
      </c>
      <c r="J116" s="240"/>
      <c r="K116" s="240"/>
      <c r="L116" s="240"/>
      <c r="M116" s="240"/>
      <c r="N116" s="241"/>
      <c r="O116" s="71">
        <f>'Res Density Working'!L100</f>
        <v>22.815873015873017</v>
      </c>
      <c r="P116" s="71">
        <f>'Res Density Working'!M100</f>
        <v>29.492063492063494</v>
      </c>
      <c r="Q116" s="61">
        <f>SUM('Res Density Working'!N96:N97)</f>
        <v>0.23862529567274243</v>
      </c>
      <c r="R116" s="61">
        <f>SUM('Res Density Working'!N98:N99)</f>
        <v>0.76137470432725762</v>
      </c>
      <c r="S116" s="14"/>
      <c r="T116" s="16" t="s">
        <v>221</v>
      </c>
    </row>
    <row r="117" spans="1:20" x14ac:dyDescent="0.3">
      <c r="B117" s="2"/>
      <c r="C117" s="2"/>
      <c r="D117" s="2"/>
      <c r="E117" s="2"/>
      <c r="F117" s="2"/>
      <c r="G117" s="2"/>
      <c r="J117" s="13"/>
      <c r="T117" s="14"/>
    </row>
    <row r="118" spans="1:20" x14ac:dyDescent="0.3">
      <c r="A118" s="14"/>
      <c r="B118" s="2"/>
      <c r="C118" s="2"/>
      <c r="D118" s="2"/>
      <c r="E118" s="2"/>
      <c r="F118" s="2"/>
      <c r="G118" s="2"/>
      <c r="J118" s="13"/>
      <c r="T118" s="14"/>
    </row>
    <row r="119" spans="1:20" x14ac:dyDescent="0.3">
      <c r="B119" s="2"/>
      <c r="C119" s="2"/>
      <c r="D119" s="2"/>
      <c r="E119" s="2"/>
      <c r="F119" s="2"/>
      <c r="G119" s="2"/>
      <c r="J119" s="13"/>
      <c r="T119" s="14"/>
    </row>
    <row r="120" spans="1:20" x14ac:dyDescent="0.3">
      <c r="A120" s="14"/>
      <c r="B120" s="2"/>
      <c r="C120" s="2"/>
      <c r="D120" s="2"/>
      <c r="E120" s="2"/>
      <c r="F120" s="2"/>
      <c r="G120" s="2"/>
      <c r="J120" s="13"/>
      <c r="T120" s="14"/>
    </row>
    <row r="121" spans="1:20" x14ac:dyDescent="0.3">
      <c r="B121" s="2"/>
      <c r="C121" s="2"/>
      <c r="D121" s="2"/>
      <c r="E121" s="2"/>
      <c r="F121" s="2"/>
      <c r="G121" s="2"/>
      <c r="J121" s="13"/>
      <c r="T121" s="14"/>
    </row>
    <row r="122" spans="1:20" x14ac:dyDescent="0.3">
      <c r="B122" s="2"/>
      <c r="C122" s="2"/>
      <c r="D122" s="2"/>
      <c r="E122" s="2"/>
      <c r="F122" s="2"/>
      <c r="G122" s="2"/>
      <c r="J122" s="13"/>
      <c r="T122" s="14"/>
    </row>
    <row r="123" spans="1:20" x14ac:dyDescent="0.3">
      <c r="B123" s="2"/>
      <c r="C123" s="2"/>
      <c r="D123" s="2"/>
      <c r="E123" s="2"/>
      <c r="F123" s="2"/>
      <c r="G123" s="2"/>
      <c r="J123" s="13"/>
      <c r="T123" s="14"/>
    </row>
    <row r="124" spans="1:20" x14ac:dyDescent="0.3">
      <c r="B124" s="2"/>
      <c r="C124" s="2"/>
      <c r="D124" s="2"/>
      <c r="E124" s="2"/>
      <c r="F124" s="2"/>
      <c r="G124" s="2"/>
      <c r="J124" s="13"/>
      <c r="T124" s="14"/>
    </row>
    <row r="125" spans="1:20" x14ac:dyDescent="0.3">
      <c r="B125" s="2"/>
      <c r="C125" s="2"/>
      <c r="D125" s="2"/>
      <c r="E125" s="2"/>
      <c r="F125" s="2"/>
      <c r="G125" s="2"/>
      <c r="J125" s="13"/>
      <c r="T125" s="14"/>
    </row>
    <row r="126" spans="1:20" x14ac:dyDescent="0.3">
      <c r="B126" s="2"/>
      <c r="C126" s="2"/>
      <c r="D126" s="2"/>
      <c r="E126" s="2"/>
      <c r="F126" s="2"/>
      <c r="G126" s="2"/>
      <c r="J126" s="13"/>
      <c r="T126" s="14"/>
    </row>
    <row r="127" spans="1:20" x14ac:dyDescent="0.3">
      <c r="B127" s="2"/>
      <c r="C127" s="2"/>
      <c r="D127" s="2"/>
      <c r="E127" s="2"/>
      <c r="F127" s="2"/>
      <c r="G127" s="2"/>
      <c r="J127" s="13"/>
      <c r="T127" s="14"/>
    </row>
    <row r="128" spans="1:20" x14ac:dyDescent="0.3">
      <c r="B128" s="2"/>
      <c r="C128" s="2"/>
      <c r="D128" s="2"/>
      <c r="E128" s="2"/>
      <c r="F128" s="2"/>
      <c r="G128" s="2"/>
      <c r="J128" s="13"/>
      <c r="T128" s="14"/>
    </row>
    <row r="129" spans="2:20" x14ac:dyDescent="0.3">
      <c r="B129" s="2"/>
      <c r="C129" s="2"/>
      <c r="D129" s="2"/>
      <c r="E129" s="2"/>
      <c r="F129" s="2"/>
      <c r="G129" s="2"/>
      <c r="J129" s="13"/>
      <c r="T129" s="14"/>
    </row>
    <row r="130" spans="2:20" x14ac:dyDescent="0.3">
      <c r="B130" s="2"/>
      <c r="G130" s="2"/>
      <c r="J130" s="13"/>
      <c r="T130" s="14"/>
    </row>
    <row r="131" spans="2:20" x14ac:dyDescent="0.3">
      <c r="B131" s="2"/>
      <c r="G131" s="2"/>
      <c r="J131" s="13"/>
      <c r="T131" s="14"/>
    </row>
    <row r="132" spans="2:20" x14ac:dyDescent="0.3">
      <c r="B132" s="2"/>
      <c r="C132" s="2"/>
      <c r="D132" s="2"/>
      <c r="E132" s="2"/>
      <c r="F132" s="2"/>
      <c r="G132" s="2"/>
      <c r="J132" s="13"/>
      <c r="T132" s="14"/>
    </row>
    <row r="133" spans="2:20" x14ac:dyDescent="0.3">
      <c r="B133" s="2"/>
      <c r="C133" s="2"/>
      <c r="D133" s="2"/>
      <c r="E133" s="2"/>
      <c r="F133" s="2"/>
      <c r="G133" s="2"/>
      <c r="J133" s="13"/>
      <c r="T133" s="14"/>
    </row>
    <row r="134" spans="2:20" x14ac:dyDescent="0.3">
      <c r="B134" s="2"/>
      <c r="C134" s="2"/>
      <c r="D134" s="2"/>
      <c r="E134" s="2"/>
      <c r="F134" s="2"/>
      <c r="G134" s="2"/>
      <c r="J134" s="13"/>
      <c r="T134" s="14"/>
    </row>
    <row r="135" spans="2:20" x14ac:dyDescent="0.3">
      <c r="B135" s="2"/>
      <c r="C135" s="2"/>
      <c r="D135" s="2"/>
      <c r="E135" s="2"/>
      <c r="F135" s="2"/>
      <c r="G135" s="2"/>
      <c r="J135" s="13"/>
      <c r="T135" s="14"/>
    </row>
    <row r="136" spans="2:20" x14ac:dyDescent="0.3">
      <c r="B136" s="2"/>
      <c r="C136" s="2"/>
      <c r="D136" s="2"/>
      <c r="E136" s="2"/>
      <c r="F136" s="2"/>
      <c r="G136" s="2"/>
      <c r="J136" s="13"/>
      <c r="T136" s="14"/>
    </row>
    <row r="137" spans="2:20" x14ac:dyDescent="0.3">
      <c r="B137" s="2"/>
      <c r="C137" s="2"/>
      <c r="D137" s="2"/>
      <c r="E137" s="2"/>
      <c r="F137" s="2"/>
      <c r="G137" s="2"/>
      <c r="J137" s="13"/>
      <c r="T137" s="14"/>
    </row>
    <row r="138" spans="2:20" x14ac:dyDescent="0.3">
      <c r="B138" s="2"/>
      <c r="C138" s="2"/>
      <c r="D138" s="2"/>
      <c r="E138" s="2"/>
      <c r="F138" s="2"/>
      <c r="G138" s="2"/>
      <c r="J138" s="13"/>
    </row>
    <row r="139" spans="2:20" x14ac:dyDescent="0.3">
      <c r="B139" s="2"/>
      <c r="C139" s="2"/>
      <c r="D139" s="2"/>
      <c r="E139" s="2"/>
      <c r="F139" s="2"/>
      <c r="G139" s="2"/>
      <c r="J139" s="13"/>
    </row>
    <row r="140" spans="2:20" x14ac:dyDescent="0.3">
      <c r="B140" s="2"/>
      <c r="C140" s="2"/>
      <c r="D140" s="2"/>
      <c r="E140" s="2"/>
      <c r="F140" s="2"/>
      <c r="G140" s="2"/>
      <c r="J140" s="13"/>
    </row>
    <row r="141" spans="2:20" x14ac:dyDescent="0.3">
      <c r="B141" s="2"/>
      <c r="C141" s="2"/>
      <c r="D141" s="2"/>
      <c r="E141" s="2"/>
      <c r="F141" s="2"/>
      <c r="G141" s="2"/>
      <c r="J141" s="13"/>
    </row>
    <row r="142" spans="2:20" x14ac:dyDescent="0.3">
      <c r="B142" s="2"/>
      <c r="C142" s="2"/>
      <c r="D142" s="2"/>
      <c r="E142" s="2"/>
      <c r="F142" s="2"/>
      <c r="G142" s="2"/>
      <c r="J142" s="13"/>
    </row>
    <row r="143" spans="2:20" x14ac:dyDescent="0.3">
      <c r="B143" s="2"/>
      <c r="C143" s="2"/>
      <c r="D143" s="2"/>
      <c r="E143" s="2"/>
      <c r="F143" s="2"/>
      <c r="G143" s="2"/>
      <c r="J143" s="13"/>
    </row>
    <row r="144" spans="2:20" x14ac:dyDescent="0.3">
      <c r="B144" s="2"/>
      <c r="C144" s="2"/>
      <c r="D144" s="2"/>
      <c r="E144" s="2"/>
      <c r="F144" s="2"/>
      <c r="G144" s="2"/>
      <c r="J144" s="13"/>
    </row>
    <row r="145" spans="2:10" x14ac:dyDescent="0.3">
      <c r="B145" s="2"/>
      <c r="C145" s="2"/>
      <c r="D145" s="2"/>
      <c r="E145" s="2"/>
      <c r="F145" s="2"/>
      <c r="G145" s="2"/>
      <c r="J145" s="13"/>
    </row>
    <row r="146" spans="2:10" x14ac:dyDescent="0.3">
      <c r="B146" s="2"/>
      <c r="C146" s="2"/>
      <c r="D146" s="2"/>
      <c r="E146" s="2"/>
      <c r="F146" s="2"/>
      <c r="G146" s="2"/>
      <c r="J146" s="13"/>
    </row>
    <row r="147" spans="2:10" x14ac:dyDescent="0.3">
      <c r="B147" s="2"/>
      <c r="C147" s="2"/>
      <c r="D147" s="2"/>
      <c r="E147" s="2"/>
      <c r="F147" s="2"/>
      <c r="G147" s="2"/>
      <c r="J147" s="13"/>
    </row>
    <row r="148" spans="2:10" x14ac:dyDescent="0.3">
      <c r="B148" s="2"/>
      <c r="C148" s="2"/>
      <c r="D148" s="2"/>
      <c r="E148" s="2"/>
      <c r="F148" s="2"/>
      <c r="G148" s="2"/>
      <c r="J148" s="13"/>
    </row>
    <row r="149" spans="2:10" x14ac:dyDescent="0.3">
      <c r="B149" s="2"/>
      <c r="C149" s="2"/>
      <c r="D149" s="2"/>
      <c r="E149" s="2"/>
      <c r="F149" s="2"/>
      <c r="G149" s="2"/>
      <c r="J149" s="13"/>
    </row>
    <row r="150" spans="2:10" x14ac:dyDescent="0.3">
      <c r="B150" s="2"/>
      <c r="C150" s="2"/>
      <c r="D150" s="2"/>
      <c r="E150" s="2"/>
      <c r="F150" s="2"/>
      <c r="G150" s="2"/>
      <c r="J150" s="13"/>
    </row>
    <row r="151" spans="2:10" x14ac:dyDescent="0.3">
      <c r="B151" s="2"/>
      <c r="C151" s="2"/>
      <c r="D151" s="2"/>
      <c r="E151" s="2"/>
      <c r="F151" s="2"/>
      <c r="G151" s="2"/>
      <c r="J151" s="13"/>
    </row>
    <row r="152" spans="2:10" x14ac:dyDescent="0.3">
      <c r="B152" s="2"/>
      <c r="C152" s="2"/>
      <c r="D152" s="2"/>
      <c r="E152" s="2"/>
      <c r="F152" s="2"/>
      <c r="G152" s="2"/>
      <c r="J152" s="13"/>
    </row>
    <row r="153" spans="2:10" x14ac:dyDescent="0.3">
      <c r="B153" s="2"/>
      <c r="C153" s="2"/>
      <c r="D153" s="2"/>
      <c r="E153" s="2"/>
      <c r="F153" s="2"/>
      <c r="G153" s="2"/>
      <c r="J153" s="13"/>
    </row>
    <row r="154" spans="2:10" x14ac:dyDescent="0.3">
      <c r="B154" s="2"/>
      <c r="C154" s="2"/>
      <c r="D154" s="2"/>
      <c r="E154" s="2"/>
      <c r="F154" s="2"/>
      <c r="G154" s="2"/>
      <c r="J154" s="13"/>
    </row>
    <row r="155" spans="2:10" x14ac:dyDescent="0.3">
      <c r="B155" s="2"/>
      <c r="C155" s="2"/>
      <c r="D155" s="2"/>
      <c r="E155" s="2"/>
      <c r="F155" s="2"/>
      <c r="G155" s="2"/>
      <c r="J155" s="13"/>
    </row>
    <row r="156" spans="2:10" x14ac:dyDescent="0.3">
      <c r="B156" s="2"/>
      <c r="C156" s="2"/>
      <c r="D156" s="2"/>
      <c r="E156" s="2"/>
      <c r="F156" s="2"/>
      <c r="G156" s="2"/>
      <c r="J156" s="13"/>
    </row>
    <row r="157" spans="2:10" x14ac:dyDescent="0.3">
      <c r="B157" s="2"/>
      <c r="C157" s="2"/>
      <c r="D157" s="2"/>
      <c r="E157" s="2"/>
      <c r="F157" s="2"/>
      <c r="G157" s="2"/>
      <c r="J157" s="13"/>
    </row>
    <row r="158" spans="2:10" x14ac:dyDescent="0.3">
      <c r="B158" s="2"/>
      <c r="C158" s="2"/>
      <c r="D158" s="2"/>
      <c r="E158" s="2"/>
      <c r="F158" s="2"/>
      <c r="G158" s="2"/>
      <c r="J158" s="13"/>
    </row>
    <row r="159" spans="2:10" x14ac:dyDescent="0.3">
      <c r="B159" s="2"/>
      <c r="C159" s="2"/>
      <c r="D159" s="2"/>
      <c r="E159" s="2"/>
      <c r="F159" s="2"/>
      <c r="G159" s="2"/>
      <c r="J159" s="13"/>
    </row>
    <row r="160" spans="2:10" x14ac:dyDescent="0.3">
      <c r="B160" s="2"/>
      <c r="C160" s="2"/>
      <c r="D160" s="2"/>
      <c r="E160" s="2"/>
      <c r="F160" s="2"/>
      <c r="G160" s="2"/>
      <c r="J160" s="13"/>
    </row>
    <row r="161" spans="2:10" x14ac:dyDescent="0.3">
      <c r="B161" s="2"/>
      <c r="C161" s="2"/>
      <c r="D161" s="2"/>
      <c r="E161" s="2"/>
      <c r="F161" s="2"/>
      <c r="G161" s="2"/>
      <c r="J161" s="13"/>
    </row>
    <row r="162" spans="2:10" x14ac:dyDescent="0.3">
      <c r="B162" s="2"/>
      <c r="C162" s="2"/>
      <c r="D162" s="2"/>
      <c r="E162" s="2"/>
      <c r="F162" s="2"/>
      <c r="G162" s="2"/>
      <c r="J162" s="13"/>
    </row>
    <row r="163" spans="2:10" x14ac:dyDescent="0.3">
      <c r="B163" s="2"/>
      <c r="C163" s="2"/>
      <c r="D163" s="2"/>
      <c r="E163" s="2"/>
      <c r="F163" s="2"/>
      <c r="G163" s="2"/>
      <c r="J163" s="13"/>
    </row>
    <row r="164" spans="2:10" x14ac:dyDescent="0.3">
      <c r="B164" s="2"/>
      <c r="C164" s="2"/>
      <c r="D164" s="2"/>
      <c r="E164" s="2"/>
      <c r="F164" s="2"/>
      <c r="G164" s="2"/>
      <c r="J164" s="13"/>
    </row>
    <row r="165" spans="2:10" x14ac:dyDescent="0.3">
      <c r="B165" s="2"/>
      <c r="C165" s="2"/>
      <c r="D165" s="2"/>
      <c r="E165" s="2"/>
      <c r="F165" s="2"/>
      <c r="G165" s="2"/>
      <c r="J165" s="13"/>
    </row>
    <row r="166" spans="2:10" x14ac:dyDescent="0.3">
      <c r="B166" s="2"/>
      <c r="C166" s="2"/>
      <c r="D166" s="2"/>
      <c r="E166" s="2"/>
      <c r="F166" s="2"/>
      <c r="G166" s="2"/>
      <c r="J166" s="13"/>
    </row>
    <row r="167" spans="2:10" x14ac:dyDescent="0.3">
      <c r="B167" s="2"/>
      <c r="C167" s="2"/>
      <c r="D167" s="2"/>
      <c r="E167" s="2"/>
      <c r="F167" s="2"/>
      <c r="G167" s="2"/>
      <c r="J167" s="13"/>
    </row>
    <row r="168" spans="2:10" x14ac:dyDescent="0.3">
      <c r="B168" s="2"/>
      <c r="C168" s="2"/>
      <c r="D168" s="2"/>
      <c r="E168" s="2"/>
      <c r="F168" s="2"/>
      <c r="G168" s="2"/>
      <c r="J168" s="13"/>
    </row>
    <row r="169" spans="2:10" x14ac:dyDescent="0.3">
      <c r="B169" s="2"/>
      <c r="C169" s="2"/>
      <c r="D169" s="2"/>
      <c r="E169" s="2"/>
      <c r="F169" s="2"/>
      <c r="G169" s="2"/>
      <c r="J169" s="13"/>
    </row>
    <row r="170" spans="2:10" x14ac:dyDescent="0.3">
      <c r="B170" s="2"/>
      <c r="C170" s="2"/>
      <c r="D170" s="2"/>
      <c r="E170" s="2"/>
      <c r="F170" s="2"/>
      <c r="G170" s="2"/>
      <c r="J170" s="13"/>
    </row>
    <row r="171" spans="2:10" x14ac:dyDescent="0.3">
      <c r="B171" s="2"/>
      <c r="C171" s="2"/>
      <c r="D171" s="2"/>
      <c r="E171" s="2"/>
      <c r="F171" s="2"/>
      <c r="G171" s="2"/>
      <c r="J171" s="13"/>
    </row>
    <row r="172" spans="2:10" x14ac:dyDescent="0.3">
      <c r="B172" s="2"/>
      <c r="C172" s="2"/>
      <c r="D172" s="2"/>
      <c r="E172" s="2"/>
      <c r="F172" s="2"/>
      <c r="G172" s="2"/>
      <c r="J172" s="13"/>
    </row>
    <row r="173" spans="2:10" x14ac:dyDescent="0.3">
      <c r="B173" s="2"/>
      <c r="C173" s="2"/>
      <c r="D173" s="2"/>
      <c r="E173" s="2"/>
      <c r="F173" s="2"/>
      <c r="G173" s="2"/>
      <c r="J173" s="13"/>
    </row>
    <row r="174" spans="2:10" x14ac:dyDescent="0.3">
      <c r="B174" s="2"/>
      <c r="C174" s="2"/>
      <c r="D174" s="2"/>
      <c r="E174" s="2"/>
      <c r="F174" s="2"/>
      <c r="G174" s="2"/>
      <c r="J174" s="13"/>
    </row>
    <row r="175" spans="2:10" x14ac:dyDescent="0.3">
      <c r="B175" s="2"/>
      <c r="C175" s="2"/>
      <c r="D175" s="2"/>
      <c r="E175" s="2"/>
      <c r="F175" s="2"/>
      <c r="G175" s="2"/>
      <c r="J175" s="13"/>
    </row>
    <row r="176" spans="2:10" x14ac:dyDescent="0.3">
      <c r="B176" s="2"/>
      <c r="C176" s="2"/>
      <c r="D176" s="2"/>
      <c r="E176" s="2"/>
      <c r="F176" s="2"/>
      <c r="G176" s="2"/>
      <c r="J176" s="13"/>
    </row>
    <row r="177" spans="2:10" x14ac:dyDescent="0.3">
      <c r="B177" s="2"/>
      <c r="C177" s="2"/>
      <c r="D177" s="2"/>
      <c r="E177" s="2"/>
      <c r="F177" s="2"/>
      <c r="G177" s="2"/>
      <c r="J177" s="13"/>
    </row>
    <row r="178" spans="2:10" x14ac:dyDescent="0.3">
      <c r="B178" s="2"/>
      <c r="C178" s="2"/>
      <c r="D178" s="2"/>
      <c r="E178" s="2"/>
      <c r="F178" s="2"/>
      <c r="G178" s="2"/>
      <c r="J178" s="13"/>
    </row>
    <row r="179" spans="2:10" x14ac:dyDescent="0.3">
      <c r="B179" s="2"/>
      <c r="C179" s="2"/>
      <c r="D179" s="2"/>
      <c r="E179" s="2"/>
      <c r="F179" s="2"/>
      <c r="G179" s="2"/>
      <c r="J179" s="13"/>
    </row>
    <row r="180" spans="2:10" x14ac:dyDescent="0.3">
      <c r="B180" s="2"/>
      <c r="C180" s="2"/>
      <c r="D180" s="2"/>
      <c r="E180" s="2"/>
      <c r="F180" s="2"/>
      <c r="G180" s="2"/>
      <c r="J180" s="13"/>
    </row>
    <row r="181" spans="2:10" x14ac:dyDescent="0.3">
      <c r="B181" s="2"/>
      <c r="C181" s="2"/>
      <c r="D181" s="2"/>
      <c r="E181" s="2"/>
      <c r="F181" s="2"/>
      <c r="G181" s="2"/>
      <c r="J181" s="13"/>
    </row>
    <row r="182" spans="2:10" x14ac:dyDescent="0.3">
      <c r="B182" s="2"/>
      <c r="C182" s="2"/>
      <c r="D182" s="2"/>
      <c r="E182" s="2"/>
      <c r="F182" s="2"/>
      <c r="G182" s="2"/>
      <c r="J182" s="13"/>
    </row>
    <row r="183" spans="2:10" x14ac:dyDescent="0.3">
      <c r="B183" s="2"/>
      <c r="C183" s="2"/>
      <c r="D183" s="2"/>
      <c r="E183" s="2"/>
      <c r="F183" s="2"/>
      <c r="G183" s="2"/>
      <c r="J183" s="13"/>
    </row>
    <row r="184" spans="2:10" x14ac:dyDescent="0.3">
      <c r="B184" s="2"/>
      <c r="C184" s="2"/>
      <c r="D184" s="2"/>
      <c r="E184" s="2"/>
      <c r="F184" s="2"/>
      <c r="G184" s="2"/>
      <c r="J184" s="13"/>
    </row>
  </sheetData>
  <sortState xmlns:xlrd2="http://schemas.microsoft.com/office/spreadsheetml/2017/richdata2" ref="A6:T14">
    <sortCondition ref="D6:D14"/>
  </sortState>
  <mergeCells count="30">
    <mergeCell ref="I27:N27"/>
    <mergeCell ref="I29:N29"/>
    <mergeCell ref="I30:N30"/>
    <mergeCell ref="I32:N33"/>
    <mergeCell ref="I67:N67"/>
    <mergeCell ref="I63:N66"/>
    <mergeCell ref="I36:N36"/>
    <mergeCell ref="I37:N38"/>
    <mergeCell ref="I43:N44"/>
    <mergeCell ref="I50:N50"/>
    <mergeCell ref="I53:N54"/>
    <mergeCell ref="I12:N12"/>
    <mergeCell ref="I15:N18"/>
    <mergeCell ref="I10:N10"/>
    <mergeCell ref="I19:N19"/>
    <mergeCell ref="I22:N26"/>
    <mergeCell ref="I108:N108"/>
    <mergeCell ref="I116:N116"/>
    <mergeCell ref="I55:N55"/>
    <mergeCell ref="I56:N56"/>
    <mergeCell ref="I57:N57"/>
    <mergeCell ref="I61:N61"/>
    <mergeCell ref="I58:N60"/>
    <mergeCell ref="I62:N62"/>
    <mergeCell ref="I68:N68"/>
    <mergeCell ref="I71:N71"/>
    <mergeCell ref="I72:N78"/>
    <mergeCell ref="I79:N81"/>
    <mergeCell ref="I89:N92"/>
    <mergeCell ref="I96:N96"/>
  </mergeCells>
  <pageMargins left="0.7" right="0.7" top="0.75" bottom="0.75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2"/>
  <sheetViews>
    <sheetView view="pageBreakPreview" topLeftCell="A7" zoomScale="85" zoomScaleNormal="100" zoomScaleSheetLayoutView="85" workbookViewId="0">
      <selection activeCell="L104" sqref="L104"/>
    </sheetView>
  </sheetViews>
  <sheetFormatPr defaultColWidth="9.109375" defaultRowHeight="14.4" x14ac:dyDescent="0.3"/>
  <cols>
    <col min="1" max="1" width="41.33203125" style="97" customWidth="1"/>
    <col min="2" max="7" width="12.6640625" style="97" customWidth="1"/>
    <col min="8" max="8" width="0" style="97" hidden="1" customWidth="1"/>
    <col min="9" max="13" width="12.6640625" style="97" customWidth="1"/>
    <col min="14" max="14" width="10.6640625" style="113" customWidth="1"/>
    <col min="15" max="15" width="82.6640625" style="114" customWidth="1"/>
    <col min="16" max="16384" width="9.109375" style="97"/>
  </cols>
  <sheetData>
    <row r="1" spans="1:15" ht="15.6" x14ac:dyDescent="0.3">
      <c r="A1" s="98" t="s">
        <v>45</v>
      </c>
    </row>
    <row r="3" spans="1:15" ht="18" x14ac:dyDescent="0.3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5" spans="1:15" ht="15" thickBot="1" x14ac:dyDescent="0.35">
      <c r="A5" s="99" t="s">
        <v>131</v>
      </c>
    </row>
    <row r="6" spans="1:15" ht="55.8" thickBot="1" x14ac:dyDescent="0.35">
      <c r="A6" s="100" t="s">
        <v>47</v>
      </c>
      <c r="B6" s="101" t="s">
        <v>48</v>
      </c>
      <c r="C6" s="7" t="s">
        <v>3</v>
      </c>
      <c r="D6" s="7" t="s">
        <v>4</v>
      </c>
      <c r="E6" s="7" t="s">
        <v>49</v>
      </c>
      <c r="F6" s="7" t="s">
        <v>50</v>
      </c>
      <c r="G6" s="7" t="s">
        <v>51</v>
      </c>
      <c r="H6" s="7" t="s">
        <v>52</v>
      </c>
      <c r="I6" s="7" t="s">
        <v>53</v>
      </c>
      <c r="J6" s="67" t="s">
        <v>54</v>
      </c>
      <c r="K6" s="68" t="s">
        <v>55</v>
      </c>
      <c r="L6" s="7" t="s">
        <v>56</v>
      </c>
      <c r="M6" s="102" t="s">
        <v>57</v>
      </c>
      <c r="O6" s="103" t="s">
        <v>9</v>
      </c>
    </row>
    <row r="7" spans="1:15" x14ac:dyDescent="0.3">
      <c r="A7" s="116" t="s">
        <v>58</v>
      </c>
      <c r="B7" s="10">
        <v>10000</v>
      </c>
      <c r="C7" s="11">
        <v>0.3</v>
      </c>
      <c r="D7" s="10">
        <f>B7*(1-C7)</f>
        <v>7000</v>
      </c>
      <c r="E7" s="117">
        <v>600</v>
      </c>
      <c r="F7" s="12"/>
      <c r="G7" s="118">
        <v>900</v>
      </c>
      <c r="H7" s="10">
        <v>2</v>
      </c>
      <c r="I7" s="12">
        <f t="shared" ref="I7:I10" si="0">D7/G7</f>
        <v>7.7777777777777777</v>
      </c>
      <c r="J7" s="119">
        <f t="shared" ref="J7:J10" si="1">B7/G7</f>
        <v>11.111111111111111</v>
      </c>
      <c r="K7" s="120">
        <v>0.8</v>
      </c>
      <c r="L7" s="121">
        <f t="shared" ref="L7:L10" si="2">+I7*K7</f>
        <v>6.2222222222222223</v>
      </c>
      <c r="M7" s="122">
        <f t="shared" ref="M7:M10" si="3">+J7*K7</f>
        <v>8.8888888888888893</v>
      </c>
      <c r="N7" s="123">
        <f>L7/L11</f>
        <v>0.59538274605103281</v>
      </c>
      <c r="O7" s="124"/>
    </row>
    <row r="8" spans="1:15" x14ac:dyDescent="0.3">
      <c r="A8" s="125" t="s">
        <v>59</v>
      </c>
      <c r="B8" s="8">
        <v>10000</v>
      </c>
      <c r="C8" s="9">
        <v>0.3</v>
      </c>
      <c r="D8" s="8">
        <f t="shared" ref="D8:D10" si="4">B8*(1-C8)</f>
        <v>7000</v>
      </c>
      <c r="E8" s="126">
        <v>250</v>
      </c>
      <c r="F8" s="127"/>
      <c r="G8" s="128">
        <v>400</v>
      </c>
      <c r="H8" s="8">
        <v>2</v>
      </c>
      <c r="I8" s="127">
        <f t="shared" si="0"/>
        <v>17.5</v>
      </c>
      <c r="J8" s="129">
        <f t="shared" si="1"/>
        <v>25</v>
      </c>
      <c r="K8" s="130">
        <v>0</v>
      </c>
      <c r="L8" s="131">
        <f t="shared" si="2"/>
        <v>0</v>
      </c>
      <c r="M8" s="132">
        <f t="shared" si="3"/>
        <v>0</v>
      </c>
      <c r="N8" s="123">
        <f>L8/L11</f>
        <v>0</v>
      </c>
      <c r="O8" s="133"/>
    </row>
    <row r="9" spans="1:15" x14ac:dyDescent="0.3">
      <c r="A9" s="125" t="s">
        <v>60</v>
      </c>
      <c r="B9" s="8">
        <v>10000</v>
      </c>
      <c r="C9" s="9">
        <v>0.2</v>
      </c>
      <c r="D9" s="8">
        <f t="shared" si="4"/>
        <v>8000</v>
      </c>
      <c r="E9" s="126"/>
      <c r="F9" s="127">
        <v>400</v>
      </c>
      <c r="G9" s="128">
        <v>500</v>
      </c>
      <c r="H9" s="8">
        <v>2</v>
      </c>
      <c r="I9" s="127">
        <f t="shared" si="0"/>
        <v>16</v>
      </c>
      <c r="J9" s="129">
        <f t="shared" si="1"/>
        <v>20</v>
      </c>
      <c r="K9" s="130">
        <v>0.05</v>
      </c>
      <c r="L9" s="131">
        <f t="shared" si="2"/>
        <v>0.8</v>
      </c>
      <c r="M9" s="132">
        <f t="shared" si="3"/>
        <v>1</v>
      </c>
      <c r="N9" s="123">
        <f>L9/L11</f>
        <v>7.6549210206561358E-2</v>
      </c>
      <c r="O9" s="133"/>
    </row>
    <row r="10" spans="1:15" ht="15" thickBot="1" x14ac:dyDescent="0.35">
      <c r="A10" s="134" t="s">
        <v>61</v>
      </c>
      <c r="B10" s="5">
        <v>10000</v>
      </c>
      <c r="C10" s="6">
        <v>0.2</v>
      </c>
      <c r="D10" s="5">
        <f t="shared" si="4"/>
        <v>8000</v>
      </c>
      <c r="E10" s="135"/>
      <c r="F10" s="64" t="s">
        <v>63</v>
      </c>
      <c r="G10" s="136">
        <v>350</v>
      </c>
      <c r="H10" s="5">
        <v>2</v>
      </c>
      <c r="I10" s="64">
        <f t="shared" si="0"/>
        <v>22.857142857142858</v>
      </c>
      <c r="J10" s="137">
        <f t="shared" si="1"/>
        <v>28.571428571428573</v>
      </c>
      <c r="K10" s="138">
        <v>0.15</v>
      </c>
      <c r="L10" s="139">
        <f t="shared" si="2"/>
        <v>3.4285714285714284</v>
      </c>
      <c r="M10" s="140">
        <f t="shared" si="3"/>
        <v>4.2857142857142856</v>
      </c>
      <c r="N10" s="123">
        <f>L10/L11</f>
        <v>0.32806804374240583</v>
      </c>
      <c r="O10" s="141"/>
    </row>
    <row r="11" spans="1:15" ht="15" thickBot="1" x14ac:dyDescent="0.35">
      <c r="A11" s="142"/>
      <c r="B11" s="105"/>
      <c r="C11" s="105"/>
      <c r="D11" s="105"/>
      <c r="E11" s="105"/>
      <c r="F11" s="105"/>
      <c r="G11" s="105"/>
      <c r="H11" s="105"/>
      <c r="I11" s="143"/>
      <c r="J11" s="60" t="s">
        <v>177</v>
      </c>
      <c r="K11" s="106">
        <f>SUM(K7:K10)</f>
        <v>1</v>
      </c>
      <c r="L11" s="144">
        <f>SUM(L7:L10)</f>
        <v>10.450793650793651</v>
      </c>
      <c r="M11" s="144">
        <f>SUM(M7:M10)</f>
        <v>14.174603174603174</v>
      </c>
      <c r="N11" s="145">
        <f>SUM(N7:N10)</f>
        <v>1</v>
      </c>
    </row>
    <row r="12" spans="1:15" x14ac:dyDescent="0.3">
      <c r="A12" s="142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46"/>
    </row>
    <row r="13" spans="1:15" ht="15" thickBot="1" x14ac:dyDescent="0.35">
      <c r="A13" s="99" t="s">
        <v>132</v>
      </c>
    </row>
    <row r="14" spans="1:15" ht="55.8" thickBot="1" x14ac:dyDescent="0.35">
      <c r="A14" s="100" t="s">
        <v>47</v>
      </c>
      <c r="B14" s="101" t="s">
        <v>48</v>
      </c>
      <c r="C14" s="7" t="s">
        <v>3</v>
      </c>
      <c r="D14" s="7" t="s">
        <v>4</v>
      </c>
      <c r="E14" s="7" t="s">
        <v>49</v>
      </c>
      <c r="F14" s="7" t="s">
        <v>50</v>
      </c>
      <c r="G14" s="7" t="s">
        <v>51</v>
      </c>
      <c r="H14" s="7" t="s">
        <v>52</v>
      </c>
      <c r="I14" s="7" t="s">
        <v>53</v>
      </c>
      <c r="J14" s="67" t="s">
        <v>54</v>
      </c>
      <c r="K14" s="68" t="s">
        <v>55</v>
      </c>
      <c r="L14" s="7" t="s">
        <v>56</v>
      </c>
      <c r="M14" s="102" t="s">
        <v>57</v>
      </c>
      <c r="O14" s="103" t="s">
        <v>9</v>
      </c>
    </row>
    <row r="15" spans="1:15" x14ac:dyDescent="0.3">
      <c r="A15" s="116" t="s">
        <v>109</v>
      </c>
      <c r="B15" s="10">
        <v>10000</v>
      </c>
      <c r="C15" s="11">
        <v>0.3</v>
      </c>
      <c r="D15" s="10">
        <f>B15*(1-C15)</f>
        <v>7000</v>
      </c>
      <c r="E15" s="117">
        <v>600</v>
      </c>
      <c r="F15" s="12"/>
      <c r="G15" s="118">
        <v>850</v>
      </c>
      <c r="H15" s="10">
        <v>2</v>
      </c>
      <c r="I15" s="12">
        <f>D15/G15</f>
        <v>8.235294117647058</v>
      </c>
      <c r="J15" s="119">
        <f>B15/G15</f>
        <v>11.764705882352942</v>
      </c>
      <c r="K15" s="120">
        <v>0.88</v>
      </c>
      <c r="L15" s="121">
        <f>+I15*K15</f>
        <v>7.2470588235294109</v>
      </c>
      <c r="M15" s="122">
        <f>+J15*K15</f>
        <v>10.352941176470589</v>
      </c>
      <c r="N15" s="123">
        <f>L15/L18</f>
        <v>0.70570264765784108</v>
      </c>
      <c r="O15" s="124"/>
    </row>
    <row r="16" spans="1:15" x14ac:dyDescent="0.3">
      <c r="A16" s="125" t="s">
        <v>60</v>
      </c>
      <c r="B16" s="8">
        <v>10000</v>
      </c>
      <c r="C16" s="9">
        <v>0.2</v>
      </c>
      <c r="D16" s="8">
        <f t="shared" ref="D16:D17" si="5">B16*(1-C16)</f>
        <v>8000</v>
      </c>
      <c r="E16" s="126"/>
      <c r="F16" s="127">
        <v>400</v>
      </c>
      <c r="G16" s="128">
        <v>450</v>
      </c>
      <c r="H16" s="8">
        <v>2</v>
      </c>
      <c r="I16" s="127">
        <f>D16/G16</f>
        <v>17.777777777777779</v>
      </c>
      <c r="J16" s="129">
        <f>B16/G16</f>
        <v>22.222222222222221</v>
      </c>
      <c r="K16" s="130">
        <v>0.02</v>
      </c>
      <c r="L16" s="131">
        <f>+I16*K16</f>
        <v>0.35555555555555557</v>
      </c>
      <c r="M16" s="132">
        <f>+J16*K16</f>
        <v>0.44444444444444442</v>
      </c>
      <c r="N16" s="123">
        <f>L16/L18</f>
        <v>3.4623217922606926E-2</v>
      </c>
      <c r="O16" s="133"/>
    </row>
    <row r="17" spans="1:15" ht="15" thickBot="1" x14ac:dyDescent="0.35">
      <c r="A17" s="134" t="s">
        <v>61</v>
      </c>
      <c r="B17" s="5">
        <v>10000</v>
      </c>
      <c r="C17" s="6">
        <v>0.2</v>
      </c>
      <c r="D17" s="5">
        <f t="shared" si="5"/>
        <v>8000</v>
      </c>
      <c r="E17" s="135"/>
      <c r="F17" s="64" t="s">
        <v>63</v>
      </c>
      <c r="G17" s="136">
        <v>300</v>
      </c>
      <c r="H17" s="5">
        <v>2</v>
      </c>
      <c r="I17" s="64">
        <f>D17/G17</f>
        <v>26.666666666666668</v>
      </c>
      <c r="J17" s="137">
        <f>B17/G17</f>
        <v>33.333333333333336</v>
      </c>
      <c r="K17" s="138">
        <v>0.1</v>
      </c>
      <c r="L17" s="139">
        <f>+I17*K17</f>
        <v>2.666666666666667</v>
      </c>
      <c r="M17" s="140">
        <f>+J17*K17</f>
        <v>3.3333333333333339</v>
      </c>
      <c r="N17" s="123">
        <f>L17/L18</f>
        <v>0.25967413441955201</v>
      </c>
      <c r="O17" s="147"/>
    </row>
    <row r="18" spans="1:15" ht="15" thickBot="1" x14ac:dyDescent="0.35">
      <c r="A18" s="142"/>
      <c r="B18" s="105"/>
      <c r="C18" s="105"/>
      <c r="D18" s="105"/>
      <c r="E18" s="105"/>
      <c r="F18" s="105"/>
      <c r="G18" s="105"/>
      <c r="H18" s="105"/>
      <c r="I18" s="143"/>
      <c r="J18" s="60" t="s">
        <v>177</v>
      </c>
      <c r="K18" s="106">
        <f>SUM(K15:K17)</f>
        <v>1</v>
      </c>
      <c r="L18" s="144">
        <f>SUM(L15:L17)</f>
        <v>10.269281045751633</v>
      </c>
      <c r="M18" s="144">
        <f>SUM(M15:M17)</f>
        <v>14.130718954248367</v>
      </c>
      <c r="N18" s="145">
        <f>SUM(N15:N17)</f>
        <v>1</v>
      </c>
    </row>
    <row r="19" spans="1:15" x14ac:dyDescent="0.3">
      <c r="A19" s="110"/>
      <c r="B19" s="110"/>
      <c r="C19" s="110"/>
      <c r="D19" s="110"/>
      <c r="E19" s="110"/>
      <c r="F19" s="65"/>
      <c r="G19" s="65"/>
      <c r="H19" s="105"/>
      <c r="I19" s="105"/>
      <c r="J19" s="65"/>
      <c r="K19" s="60"/>
    </row>
    <row r="20" spans="1:15" ht="15" thickBot="1" x14ac:dyDescent="0.35">
      <c r="A20" s="99" t="s">
        <v>138</v>
      </c>
      <c r="N20" s="123"/>
    </row>
    <row r="21" spans="1:15" ht="55.8" thickBot="1" x14ac:dyDescent="0.35">
      <c r="A21" s="100" t="s">
        <v>47</v>
      </c>
      <c r="B21" s="101" t="s">
        <v>48</v>
      </c>
      <c r="C21" s="7" t="s">
        <v>3</v>
      </c>
      <c r="D21" s="7" t="s">
        <v>4</v>
      </c>
      <c r="E21" s="7" t="s">
        <v>49</v>
      </c>
      <c r="F21" s="7" t="s">
        <v>50</v>
      </c>
      <c r="G21" s="7" t="s">
        <v>51</v>
      </c>
      <c r="H21" s="7" t="s">
        <v>52</v>
      </c>
      <c r="I21" s="7" t="s">
        <v>53</v>
      </c>
      <c r="J21" s="67" t="s">
        <v>54</v>
      </c>
      <c r="K21" s="68" t="s">
        <v>55</v>
      </c>
      <c r="L21" s="7" t="s">
        <v>56</v>
      </c>
      <c r="M21" s="102" t="s">
        <v>57</v>
      </c>
      <c r="N21" s="123"/>
      <c r="O21" s="103" t="s">
        <v>9</v>
      </c>
    </row>
    <row r="22" spans="1:15" x14ac:dyDescent="0.3">
      <c r="A22" s="116" t="s">
        <v>109</v>
      </c>
      <c r="B22" s="10">
        <v>10000</v>
      </c>
      <c r="C22" s="11">
        <v>0.3</v>
      </c>
      <c r="D22" s="10">
        <f>B22*(1-C22)</f>
        <v>7000</v>
      </c>
      <c r="E22" s="117">
        <v>600</v>
      </c>
      <c r="F22" s="12"/>
      <c r="G22" s="118">
        <v>700</v>
      </c>
      <c r="H22" s="10">
        <v>2</v>
      </c>
      <c r="I22" s="12">
        <f>D22/G22</f>
        <v>10</v>
      </c>
      <c r="J22" s="119">
        <f>B22/G22</f>
        <v>14.285714285714286</v>
      </c>
      <c r="K22" s="120">
        <v>0.95</v>
      </c>
      <c r="L22" s="121">
        <f>+I22*K22</f>
        <v>9.5</v>
      </c>
      <c r="M22" s="122">
        <f>+J22*K22</f>
        <v>13.571428571428571</v>
      </c>
      <c r="N22" s="123">
        <f>L22/L25</f>
        <v>0.91021078565562541</v>
      </c>
      <c r="O22" s="124"/>
    </row>
    <row r="23" spans="1:15" x14ac:dyDescent="0.3">
      <c r="A23" s="125" t="s">
        <v>60</v>
      </c>
      <c r="B23" s="8">
        <v>10000</v>
      </c>
      <c r="C23" s="9">
        <v>0.2</v>
      </c>
      <c r="D23" s="8">
        <f t="shared" ref="D23:D24" si="6">B23*(1-C23)</f>
        <v>8000</v>
      </c>
      <c r="E23" s="126"/>
      <c r="F23" s="127">
        <v>400</v>
      </c>
      <c r="G23" s="128">
        <v>500</v>
      </c>
      <c r="H23" s="8">
        <v>2</v>
      </c>
      <c r="I23" s="127">
        <f>D23/G23</f>
        <v>16</v>
      </c>
      <c r="J23" s="129">
        <f>B23/G23</f>
        <v>20</v>
      </c>
      <c r="K23" s="130">
        <v>0.03</v>
      </c>
      <c r="L23" s="131">
        <f>+I23*K23</f>
        <v>0.48</v>
      </c>
      <c r="M23" s="132">
        <f>+J23*K23</f>
        <v>0.6</v>
      </c>
      <c r="N23" s="123">
        <f>L23/L25</f>
        <v>4.5989597591021072E-2</v>
      </c>
      <c r="O23" s="133"/>
    </row>
    <row r="24" spans="1:15" ht="15" thickBot="1" x14ac:dyDescent="0.35">
      <c r="A24" s="134" t="s">
        <v>61</v>
      </c>
      <c r="B24" s="5">
        <v>10000</v>
      </c>
      <c r="C24" s="6">
        <v>0.2</v>
      </c>
      <c r="D24" s="5">
        <f t="shared" si="6"/>
        <v>8000</v>
      </c>
      <c r="E24" s="135"/>
      <c r="F24" s="64" t="s">
        <v>63</v>
      </c>
      <c r="G24" s="136">
        <v>350</v>
      </c>
      <c r="H24" s="5">
        <v>2</v>
      </c>
      <c r="I24" s="64">
        <f>D24/G24</f>
        <v>22.857142857142858</v>
      </c>
      <c r="J24" s="137">
        <f>B24/G24</f>
        <v>28.571428571428573</v>
      </c>
      <c r="K24" s="138">
        <v>0.02</v>
      </c>
      <c r="L24" s="139">
        <f>+I24*K24</f>
        <v>0.45714285714285718</v>
      </c>
      <c r="M24" s="140">
        <f>+J24*K24</f>
        <v>0.57142857142857151</v>
      </c>
      <c r="N24" s="123">
        <f>L24/L25</f>
        <v>4.3799616753353407E-2</v>
      </c>
      <c r="O24" s="141"/>
    </row>
    <row r="25" spans="1:15" ht="15" thickBot="1" x14ac:dyDescent="0.35">
      <c r="A25" s="142"/>
      <c r="B25" s="105"/>
      <c r="C25" s="105"/>
      <c r="D25" s="105"/>
      <c r="E25" s="105"/>
      <c r="F25" s="105"/>
      <c r="G25" s="105"/>
      <c r="H25" s="105"/>
      <c r="I25" s="143"/>
      <c r="J25" s="60" t="s">
        <v>177</v>
      </c>
      <c r="K25" s="106">
        <f>SUM(K22:K24)</f>
        <v>1</v>
      </c>
      <c r="L25" s="144">
        <f>SUM(L22:L24)</f>
        <v>10.437142857142858</v>
      </c>
      <c r="M25" s="144">
        <f>SUM(M22:M24)</f>
        <v>14.742857142857142</v>
      </c>
      <c r="N25" s="145">
        <f>SUM(N22:N24)</f>
        <v>0.99999999999999989</v>
      </c>
    </row>
    <row r="26" spans="1:15" x14ac:dyDescent="0.3">
      <c r="A26" s="110"/>
      <c r="B26" s="110"/>
      <c r="C26" s="110"/>
      <c r="D26" s="110"/>
      <c r="E26" s="110"/>
      <c r="F26" s="65"/>
      <c r="G26" s="65"/>
      <c r="H26" s="105"/>
      <c r="I26" s="105"/>
      <c r="J26" s="65"/>
      <c r="K26" s="60"/>
    </row>
    <row r="27" spans="1:15" ht="15" thickBot="1" x14ac:dyDescent="0.35">
      <c r="A27" s="99" t="s">
        <v>139</v>
      </c>
    </row>
    <row r="28" spans="1:15" ht="55.8" thickBot="1" x14ac:dyDescent="0.35">
      <c r="A28" s="100" t="s">
        <v>47</v>
      </c>
      <c r="B28" s="101" t="s">
        <v>48</v>
      </c>
      <c r="C28" s="7" t="s">
        <v>3</v>
      </c>
      <c r="D28" s="7" t="s">
        <v>4</v>
      </c>
      <c r="E28" s="7" t="s">
        <v>49</v>
      </c>
      <c r="F28" s="7" t="s">
        <v>50</v>
      </c>
      <c r="G28" s="7" t="s">
        <v>51</v>
      </c>
      <c r="H28" s="7" t="s">
        <v>52</v>
      </c>
      <c r="I28" s="7" t="s">
        <v>53</v>
      </c>
      <c r="J28" s="67" t="s">
        <v>54</v>
      </c>
      <c r="K28" s="68" t="s">
        <v>55</v>
      </c>
      <c r="L28" s="7" t="s">
        <v>56</v>
      </c>
      <c r="M28" s="102" t="s">
        <v>57</v>
      </c>
      <c r="O28" s="103" t="s">
        <v>9</v>
      </c>
    </row>
    <row r="29" spans="1:15" x14ac:dyDescent="0.3">
      <c r="A29" s="116" t="s">
        <v>58</v>
      </c>
      <c r="B29" s="10">
        <v>10000</v>
      </c>
      <c r="C29" s="11">
        <v>0.3</v>
      </c>
      <c r="D29" s="10">
        <f>B29*(1-C29)</f>
        <v>7000</v>
      </c>
      <c r="E29" s="117">
        <v>600</v>
      </c>
      <c r="F29" s="12"/>
      <c r="G29" s="118">
        <v>1000</v>
      </c>
      <c r="H29" s="10">
        <v>2</v>
      </c>
      <c r="I29" s="12">
        <f t="shared" ref="I29:I32" si="7">D29/G29</f>
        <v>7</v>
      </c>
      <c r="J29" s="119">
        <f t="shared" ref="J29:J32" si="8">B29/G29</f>
        <v>10</v>
      </c>
      <c r="K29" s="120">
        <v>0.8</v>
      </c>
      <c r="L29" s="121">
        <f t="shared" ref="L29:L32" si="9">+I29*K29</f>
        <v>5.6000000000000005</v>
      </c>
      <c r="M29" s="122">
        <f t="shared" ref="M29:M32" si="10">+J29*K29</f>
        <v>8</v>
      </c>
      <c r="N29" s="123">
        <f>L29/L33</f>
        <v>0.68711656441717794</v>
      </c>
      <c r="O29" s="124"/>
    </row>
    <row r="30" spans="1:15" x14ac:dyDescent="0.3">
      <c r="A30" s="125" t="s">
        <v>59</v>
      </c>
      <c r="B30" s="8">
        <v>10000</v>
      </c>
      <c r="C30" s="9">
        <v>0.3</v>
      </c>
      <c r="D30" s="8">
        <f t="shared" ref="D30:D32" si="11">B30*(1-C30)</f>
        <v>7000</v>
      </c>
      <c r="E30" s="126">
        <v>250</v>
      </c>
      <c r="F30" s="127"/>
      <c r="G30" s="128">
        <v>600</v>
      </c>
      <c r="H30" s="8">
        <v>2</v>
      </c>
      <c r="I30" s="127">
        <f t="shared" si="7"/>
        <v>11.666666666666666</v>
      </c>
      <c r="J30" s="129">
        <f t="shared" si="8"/>
        <v>16.666666666666668</v>
      </c>
      <c r="K30" s="130">
        <v>0.15</v>
      </c>
      <c r="L30" s="131">
        <f t="shared" si="9"/>
        <v>1.7499999999999998</v>
      </c>
      <c r="M30" s="132">
        <f t="shared" si="10"/>
        <v>2.5</v>
      </c>
      <c r="N30" s="123">
        <f>L30/L33</f>
        <v>0.21472392638036805</v>
      </c>
      <c r="O30" s="133"/>
    </row>
    <row r="31" spans="1:15" x14ac:dyDescent="0.3">
      <c r="A31" s="125" t="s">
        <v>60</v>
      </c>
      <c r="B31" s="8">
        <v>10000</v>
      </c>
      <c r="C31" s="9">
        <v>0.2</v>
      </c>
      <c r="D31" s="8">
        <f t="shared" si="11"/>
        <v>8000</v>
      </c>
      <c r="E31" s="126"/>
      <c r="F31" s="127">
        <v>400</v>
      </c>
      <c r="G31" s="128">
        <v>500</v>
      </c>
      <c r="H31" s="8">
        <v>2</v>
      </c>
      <c r="I31" s="127">
        <f t="shared" si="7"/>
        <v>16</v>
      </c>
      <c r="J31" s="129">
        <f t="shared" si="8"/>
        <v>20</v>
      </c>
      <c r="K31" s="130">
        <v>0.05</v>
      </c>
      <c r="L31" s="131">
        <f t="shared" si="9"/>
        <v>0.8</v>
      </c>
      <c r="M31" s="132">
        <f t="shared" si="10"/>
        <v>1</v>
      </c>
      <c r="N31" s="123">
        <f>L31/L33</f>
        <v>9.815950920245399E-2</v>
      </c>
      <c r="O31" s="133"/>
    </row>
    <row r="32" spans="1:15" ht="15" thickBot="1" x14ac:dyDescent="0.35">
      <c r="A32" s="134" t="s">
        <v>61</v>
      </c>
      <c r="B32" s="5">
        <v>10000</v>
      </c>
      <c r="C32" s="6">
        <v>0.2</v>
      </c>
      <c r="D32" s="5">
        <f t="shared" si="11"/>
        <v>8000</v>
      </c>
      <c r="E32" s="135"/>
      <c r="F32" s="64" t="s">
        <v>63</v>
      </c>
      <c r="G32" s="136">
        <v>350</v>
      </c>
      <c r="H32" s="5">
        <v>2</v>
      </c>
      <c r="I32" s="64">
        <f t="shared" si="7"/>
        <v>22.857142857142858</v>
      </c>
      <c r="J32" s="137">
        <f t="shared" si="8"/>
        <v>28.571428571428573</v>
      </c>
      <c r="K32" s="138">
        <v>0</v>
      </c>
      <c r="L32" s="139">
        <f t="shared" si="9"/>
        <v>0</v>
      </c>
      <c r="M32" s="140">
        <f t="shared" si="10"/>
        <v>0</v>
      </c>
      <c r="N32" s="123">
        <f>L32/L33</f>
        <v>0</v>
      </c>
      <c r="O32" s="141"/>
    </row>
    <row r="33" spans="1:15" ht="15" thickBot="1" x14ac:dyDescent="0.35">
      <c r="A33" s="142"/>
      <c r="B33" s="105"/>
      <c r="C33" s="105"/>
      <c r="D33" s="105"/>
      <c r="E33" s="105"/>
      <c r="F33" s="105"/>
      <c r="G33" s="105"/>
      <c r="H33" s="105"/>
      <c r="I33" s="143"/>
      <c r="J33" s="60" t="s">
        <v>177</v>
      </c>
      <c r="K33" s="106">
        <f>SUM(K29:K32)</f>
        <v>1</v>
      </c>
      <c r="L33" s="144">
        <f>SUM(L29:L32)</f>
        <v>8.15</v>
      </c>
      <c r="M33" s="144">
        <f>SUM(M29:M32)</f>
        <v>11.5</v>
      </c>
      <c r="N33" s="145">
        <f>SUM(N29:N32)</f>
        <v>1</v>
      </c>
    </row>
    <row r="34" spans="1:15" x14ac:dyDescent="0.3">
      <c r="A34" s="110"/>
      <c r="B34" s="110"/>
      <c r="C34" s="110"/>
      <c r="D34" s="110"/>
      <c r="E34" s="110"/>
      <c r="F34" s="65"/>
      <c r="G34" s="65"/>
      <c r="H34" s="105"/>
      <c r="I34" s="105"/>
      <c r="J34" s="65"/>
      <c r="K34" s="60"/>
    </row>
    <row r="35" spans="1:15" ht="15" thickBot="1" x14ac:dyDescent="0.35">
      <c r="A35" s="99" t="s">
        <v>133</v>
      </c>
      <c r="N35" s="123"/>
    </row>
    <row r="36" spans="1:15" ht="55.8" thickBot="1" x14ac:dyDescent="0.35">
      <c r="A36" s="100" t="s">
        <v>47</v>
      </c>
      <c r="B36" s="101" t="s">
        <v>48</v>
      </c>
      <c r="C36" s="7" t="s">
        <v>3</v>
      </c>
      <c r="D36" s="7" t="s">
        <v>4</v>
      </c>
      <c r="E36" s="7" t="s">
        <v>49</v>
      </c>
      <c r="F36" s="7" t="s">
        <v>50</v>
      </c>
      <c r="G36" s="7" t="s">
        <v>51</v>
      </c>
      <c r="H36" s="7" t="s">
        <v>52</v>
      </c>
      <c r="I36" s="7" t="s">
        <v>53</v>
      </c>
      <c r="J36" s="67" t="s">
        <v>54</v>
      </c>
      <c r="K36" s="68" t="s">
        <v>55</v>
      </c>
      <c r="L36" s="7" t="s">
        <v>56</v>
      </c>
      <c r="M36" s="102" t="s">
        <v>57</v>
      </c>
      <c r="N36" s="123"/>
      <c r="O36" s="103" t="s">
        <v>9</v>
      </c>
    </row>
    <row r="37" spans="1:15" ht="15" thickBot="1" x14ac:dyDescent="0.35">
      <c r="A37" s="148" t="s">
        <v>109</v>
      </c>
      <c r="B37" s="5">
        <v>10000</v>
      </c>
      <c r="C37" s="63">
        <v>0.3</v>
      </c>
      <c r="D37" s="5">
        <f>B37*(1-C37)</f>
        <v>7000</v>
      </c>
      <c r="E37" s="149">
        <v>1500</v>
      </c>
      <c r="F37" s="64"/>
      <c r="G37" s="136">
        <v>2000</v>
      </c>
      <c r="H37" s="5">
        <v>2</v>
      </c>
      <c r="I37" s="64">
        <f>D37/G37</f>
        <v>3.5</v>
      </c>
      <c r="J37" s="137">
        <f>B37/G37</f>
        <v>5</v>
      </c>
      <c r="K37" s="138">
        <v>1</v>
      </c>
      <c r="L37" s="139">
        <f>+I37*K37</f>
        <v>3.5</v>
      </c>
      <c r="M37" s="140">
        <f>+J37*K37</f>
        <v>5</v>
      </c>
      <c r="N37" s="123">
        <f>L37/L38</f>
        <v>1</v>
      </c>
      <c r="O37" s="96"/>
    </row>
    <row r="38" spans="1:15" ht="15" thickBot="1" x14ac:dyDescent="0.35">
      <c r="A38" s="142"/>
      <c r="B38" s="105"/>
      <c r="C38" s="105"/>
      <c r="D38" s="105"/>
      <c r="E38" s="105"/>
      <c r="F38" s="105"/>
      <c r="G38" s="105"/>
      <c r="H38" s="105"/>
      <c r="I38" s="143"/>
      <c r="J38" s="60" t="s">
        <v>177</v>
      </c>
      <c r="K38" s="106">
        <f>SUM(K37:K37)</f>
        <v>1</v>
      </c>
      <c r="L38" s="144">
        <f>SUM(L37:L37)</f>
        <v>3.5</v>
      </c>
      <c r="M38" s="144">
        <f>SUM(M37:M37)</f>
        <v>5</v>
      </c>
      <c r="N38" s="145">
        <f>SUM(N37)</f>
        <v>1</v>
      </c>
    </row>
    <row r="39" spans="1:15" x14ac:dyDescent="0.3">
      <c r="A39" s="110"/>
      <c r="B39" s="110"/>
      <c r="C39" s="110"/>
      <c r="D39" s="110"/>
      <c r="E39" s="110"/>
      <c r="F39" s="65"/>
      <c r="G39" s="65"/>
      <c r="H39" s="105"/>
      <c r="I39" s="105"/>
      <c r="J39" s="65"/>
      <c r="K39" s="60"/>
    </row>
    <row r="40" spans="1:15" ht="18" x14ac:dyDescent="0.3">
      <c r="A40" s="150" t="s">
        <v>117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</row>
    <row r="42" spans="1:15" ht="15" thickBot="1" x14ac:dyDescent="0.35">
      <c r="A42" s="99" t="s">
        <v>134</v>
      </c>
    </row>
    <row r="43" spans="1:15" ht="55.8" thickBot="1" x14ac:dyDescent="0.35">
      <c r="A43" s="100" t="s">
        <v>47</v>
      </c>
      <c r="B43" s="101" t="s">
        <v>48</v>
      </c>
      <c r="C43" s="7" t="s">
        <v>3</v>
      </c>
      <c r="D43" s="7" t="s">
        <v>4</v>
      </c>
      <c r="E43" s="7" t="s">
        <v>49</v>
      </c>
      <c r="F43" s="7" t="s">
        <v>50</v>
      </c>
      <c r="G43" s="7" t="s">
        <v>51</v>
      </c>
      <c r="H43" s="7" t="s">
        <v>52</v>
      </c>
      <c r="I43" s="7" t="s">
        <v>53</v>
      </c>
      <c r="J43" s="67" t="s">
        <v>54</v>
      </c>
      <c r="K43" s="68" t="s">
        <v>55</v>
      </c>
      <c r="L43" s="7" t="s">
        <v>56</v>
      </c>
      <c r="M43" s="102" t="s">
        <v>57</v>
      </c>
      <c r="N43" s="123"/>
      <c r="O43" s="103" t="s">
        <v>9</v>
      </c>
    </row>
    <row r="44" spans="1:15" x14ac:dyDescent="0.3">
      <c r="A44" s="116" t="s">
        <v>58</v>
      </c>
      <c r="B44" s="10">
        <v>10000</v>
      </c>
      <c r="C44" s="11">
        <v>0.3</v>
      </c>
      <c r="D44" s="10">
        <f t="shared" ref="D44:D47" si="12">B44*(1-C44)</f>
        <v>7000</v>
      </c>
      <c r="E44" s="151">
        <v>600</v>
      </c>
      <c r="F44" s="12"/>
      <c r="G44" s="118">
        <v>600</v>
      </c>
      <c r="H44" s="10">
        <v>3</v>
      </c>
      <c r="I44" s="12">
        <f>D44/G44</f>
        <v>11.666666666666666</v>
      </c>
      <c r="J44" s="119">
        <f>B44/G44</f>
        <v>16.666666666666668</v>
      </c>
      <c r="K44" s="120">
        <v>0.15</v>
      </c>
      <c r="L44" s="121">
        <f t="shared" ref="L44:L47" si="13">+I44*K44</f>
        <v>1.7499999999999998</v>
      </c>
      <c r="M44" s="122">
        <f t="shared" ref="M44:M47" si="14">+J44*K44</f>
        <v>2.5</v>
      </c>
      <c r="N44" s="123">
        <f>L44/L48</f>
        <v>5.9490084985835683E-2</v>
      </c>
      <c r="O44" s="124"/>
    </row>
    <row r="45" spans="1:15" x14ac:dyDescent="0.3">
      <c r="A45" s="125" t="s">
        <v>59</v>
      </c>
      <c r="B45" s="8">
        <v>10000</v>
      </c>
      <c r="C45" s="9">
        <v>0.3</v>
      </c>
      <c r="D45" s="8">
        <f t="shared" si="12"/>
        <v>7000</v>
      </c>
      <c r="E45" s="152">
        <v>300</v>
      </c>
      <c r="F45" s="127"/>
      <c r="G45" s="128">
        <v>450</v>
      </c>
      <c r="H45" s="8">
        <v>3</v>
      </c>
      <c r="I45" s="127">
        <f t="shared" ref="I45:I47" si="15">D45/G45</f>
        <v>15.555555555555555</v>
      </c>
      <c r="J45" s="129">
        <f>B45/G45</f>
        <v>22.222222222222221</v>
      </c>
      <c r="K45" s="130">
        <v>0.15</v>
      </c>
      <c r="L45" s="131">
        <f t="shared" si="13"/>
        <v>2.333333333333333</v>
      </c>
      <c r="M45" s="132">
        <f t="shared" si="14"/>
        <v>3.333333333333333</v>
      </c>
      <c r="N45" s="123">
        <f>L45/L48</f>
        <v>7.9320113314447577E-2</v>
      </c>
      <c r="O45" s="133"/>
    </row>
    <row r="46" spans="1:15" x14ac:dyDescent="0.3">
      <c r="A46" s="125" t="s">
        <v>60</v>
      </c>
      <c r="B46" s="8">
        <v>10000</v>
      </c>
      <c r="C46" s="9">
        <v>0.2</v>
      </c>
      <c r="D46" s="8">
        <f t="shared" si="12"/>
        <v>8000</v>
      </c>
      <c r="E46" s="152"/>
      <c r="F46" s="127">
        <v>300</v>
      </c>
      <c r="G46" s="128">
        <v>300</v>
      </c>
      <c r="H46" s="8">
        <v>3</v>
      </c>
      <c r="I46" s="127">
        <f t="shared" si="15"/>
        <v>26.666666666666668</v>
      </c>
      <c r="J46" s="129">
        <f>B46/G46</f>
        <v>33.333333333333336</v>
      </c>
      <c r="K46" s="130">
        <v>0.2</v>
      </c>
      <c r="L46" s="131">
        <f t="shared" si="13"/>
        <v>5.3333333333333339</v>
      </c>
      <c r="M46" s="132">
        <f t="shared" si="14"/>
        <v>6.6666666666666679</v>
      </c>
      <c r="N46" s="123">
        <f>L46/L48</f>
        <v>0.18130311614730879</v>
      </c>
      <c r="O46" s="133"/>
    </row>
    <row r="47" spans="1:15" ht="15" thickBot="1" x14ac:dyDescent="0.35">
      <c r="A47" s="134" t="s">
        <v>61</v>
      </c>
      <c r="B47" s="5">
        <v>10000</v>
      </c>
      <c r="C47" s="6">
        <v>0.2</v>
      </c>
      <c r="D47" s="5">
        <f t="shared" si="12"/>
        <v>8000</v>
      </c>
      <c r="E47" s="153"/>
      <c r="F47" s="64">
        <v>200</v>
      </c>
      <c r="G47" s="136">
        <v>200</v>
      </c>
      <c r="H47" s="5">
        <v>3</v>
      </c>
      <c r="I47" s="64">
        <f t="shared" si="15"/>
        <v>40</v>
      </c>
      <c r="J47" s="137">
        <f>B47/G47</f>
        <v>50</v>
      </c>
      <c r="K47" s="138">
        <v>0.5</v>
      </c>
      <c r="L47" s="139">
        <f t="shared" si="13"/>
        <v>20</v>
      </c>
      <c r="M47" s="140">
        <f t="shared" si="14"/>
        <v>25</v>
      </c>
      <c r="N47" s="123">
        <f>L47/L48</f>
        <v>0.67988668555240794</v>
      </c>
      <c r="O47" s="141" t="s">
        <v>144</v>
      </c>
    </row>
    <row r="48" spans="1:15" ht="15" thickBot="1" x14ac:dyDescent="0.35">
      <c r="A48" s="104"/>
      <c r="B48" s="105"/>
      <c r="C48" s="105"/>
      <c r="D48" s="105"/>
      <c r="E48" s="105"/>
      <c r="F48" s="105"/>
      <c r="G48" s="105"/>
      <c r="H48" s="105"/>
      <c r="I48" s="143"/>
      <c r="J48" s="60" t="s">
        <v>177</v>
      </c>
      <c r="K48" s="106">
        <f>SUM(K44:K47)</f>
        <v>1</v>
      </c>
      <c r="L48" s="144">
        <f>SUM(L44:L47)</f>
        <v>29.416666666666668</v>
      </c>
      <c r="M48" s="144">
        <f>SUM(M44:M47)</f>
        <v>37.5</v>
      </c>
      <c r="N48" s="145">
        <f>SUM(N44:N47)</f>
        <v>1</v>
      </c>
    </row>
    <row r="49" spans="1:15" x14ac:dyDescent="0.3">
      <c r="A49" s="110"/>
      <c r="B49" s="110"/>
      <c r="C49" s="110"/>
      <c r="D49" s="110"/>
      <c r="E49" s="110"/>
      <c r="F49" s="65"/>
      <c r="G49" s="65"/>
      <c r="H49" s="105"/>
      <c r="I49" s="105"/>
      <c r="J49" s="65"/>
      <c r="K49" s="60"/>
    </row>
    <row r="50" spans="1:15" ht="15" thickBot="1" x14ac:dyDescent="0.35">
      <c r="A50" s="99" t="s">
        <v>135</v>
      </c>
    </row>
    <row r="51" spans="1:15" ht="55.8" thickBot="1" x14ac:dyDescent="0.35">
      <c r="A51" s="100" t="s">
        <v>47</v>
      </c>
      <c r="B51" s="101" t="s">
        <v>48</v>
      </c>
      <c r="C51" s="7" t="s">
        <v>3</v>
      </c>
      <c r="D51" s="7" t="s">
        <v>4</v>
      </c>
      <c r="E51" s="7" t="s">
        <v>49</v>
      </c>
      <c r="F51" s="7" t="s">
        <v>50</v>
      </c>
      <c r="G51" s="7" t="s">
        <v>51</v>
      </c>
      <c r="H51" s="7" t="s">
        <v>52</v>
      </c>
      <c r="I51" s="7" t="s">
        <v>53</v>
      </c>
      <c r="J51" s="67" t="s">
        <v>54</v>
      </c>
      <c r="K51" s="68" t="s">
        <v>55</v>
      </c>
      <c r="L51" s="7" t="s">
        <v>56</v>
      </c>
      <c r="M51" s="102" t="s">
        <v>57</v>
      </c>
      <c r="N51" s="123"/>
      <c r="O51" s="103" t="s">
        <v>9</v>
      </c>
    </row>
    <row r="52" spans="1:15" x14ac:dyDescent="0.3">
      <c r="A52" s="116" t="s">
        <v>58</v>
      </c>
      <c r="B52" s="10">
        <v>10000</v>
      </c>
      <c r="C52" s="11">
        <v>0.3</v>
      </c>
      <c r="D52" s="10">
        <f t="shared" ref="D52:D55" si="16">B52*(1-C52)</f>
        <v>7000</v>
      </c>
      <c r="E52" s="151">
        <v>600</v>
      </c>
      <c r="F52" s="12"/>
      <c r="G52" s="118">
        <v>600</v>
      </c>
      <c r="H52" s="10">
        <v>3</v>
      </c>
      <c r="I52" s="12">
        <f>D52/G52</f>
        <v>11.666666666666666</v>
      </c>
      <c r="J52" s="119">
        <f>B52/G52</f>
        <v>16.666666666666668</v>
      </c>
      <c r="K52" s="120">
        <v>0.15</v>
      </c>
      <c r="L52" s="121">
        <f t="shared" ref="L52:L55" si="17">+I52*K52</f>
        <v>1.7499999999999998</v>
      </c>
      <c r="M52" s="122">
        <f t="shared" ref="M52:M55" si="18">+J52*K52</f>
        <v>2.5</v>
      </c>
      <c r="N52" s="123">
        <f>L52/L56</f>
        <v>5.9490084985835683E-2</v>
      </c>
      <c r="O52" s="124"/>
    </row>
    <row r="53" spans="1:15" x14ac:dyDescent="0.3">
      <c r="A53" s="125" t="s">
        <v>59</v>
      </c>
      <c r="B53" s="8">
        <v>10000</v>
      </c>
      <c r="C53" s="9">
        <v>0.3</v>
      </c>
      <c r="D53" s="8">
        <f t="shared" si="16"/>
        <v>7000</v>
      </c>
      <c r="E53" s="152">
        <v>300</v>
      </c>
      <c r="F53" s="127"/>
      <c r="G53" s="128">
        <v>450</v>
      </c>
      <c r="H53" s="8">
        <v>3</v>
      </c>
      <c r="I53" s="127">
        <f t="shared" ref="I53:I55" si="19">D53/G53</f>
        <v>15.555555555555555</v>
      </c>
      <c r="J53" s="129">
        <f>B53/G53</f>
        <v>22.222222222222221</v>
      </c>
      <c r="K53" s="130">
        <v>0.15</v>
      </c>
      <c r="L53" s="131">
        <f t="shared" si="17"/>
        <v>2.333333333333333</v>
      </c>
      <c r="M53" s="132">
        <f t="shared" si="18"/>
        <v>3.333333333333333</v>
      </c>
      <c r="N53" s="123">
        <f>L53/L56</f>
        <v>7.9320113314447577E-2</v>
      </c>
      <c r="O53" s="133"/>
    </row>
    <row r="54" spans="1:15" x14ac:dyDescent="0.3">
      <c r="A54" s="125" t="s">
        <v>60</v>
      </c>
      <c r="B54" s="8">
        <v>10000</v>
      </c>
      <c r="C54" s="9">
        <v>0.2</v>
      </c>
      <c r="D54" s="8">
        <f t="shared" si="16"/>
        <v>8000</v>
      </c>
      <c r="E54" s="152"/>
      <c r="F54" s="127">
        <v>300</v>
      </c>
      <c r="G54" s="128">
        <v>300</v>
      </c>
      <c r="H54" s="8">
        <v>3</v>
      </c>
      <c r="I54" s="127">
        <f t="shared" si="19"/>
        <v>26.666666666666668</v>
      </c>
      <c r="J54" s="129">
        <f>B54/G54</f>
        <v>33.333333333333336</v>
      </c>
      <c r="K54" s="130">
        <v>0.2</v>
      </c>
      <c r="L54" s="131">
        <f t="shared" si="17"/>
        <v>5.3333333333333339</v>
      </c>
      <c r="M54" s="132">
        <f t="shared" si="18"/>
        <v>6.6666666666666679</v>
      </c>
      <c r="N54" s="123">
        <f>L54/L56</f>
        <v>0.18130311614730879</v>
      </c>
      <c r="O54" s="133"/>
    </row>
    <row r="55" spans="1:15" ht="15" thickBot="1" x14ac:dyDescent="0.35">
      <c r="A55" s="134" t="s">
        <v>61</v>
      </c>
      <c r="B55" s="5">
        <v>10000</v>
      </c>
      <c r="C55" s="6">
        <v>0.2</v>
      </c>
      <c r="D55" s="5">
        <f t="shared" si="16"/>
        <v>8000</v>
      </c>
      <c r="E55" s="153"/>
      <c r="F55" s="64">
        <v>200</v>
      </c>
      <c r="G55" s="136">
        <v>200</v>
      </c>
      <c r="H55" s="5">
        <v>3</v>
      </c>
      <c r="I55" s="64">
        <f t="shared" si="19"/>
        <v>40</v>
      </c>
      <c r="J55" s="137">
        <f>B55/G55</f>
        <v>50</v>
      </c>
      <c r="K55" s="138">
        <v>0.5</v>
      </c>
      <c r="L55" s="139">
        <f t="shared" si="17"/>
        <v>20</v>
      </c>
      <c r="M55" s="140">
        <f t="shared" si="18"/>
        <v>25</v>
      </c>
      <c r="N55" s="123">
        <f>L55/L56</f>
        <v>0.67988668555240794</v>
      </c>
      <c r="O55" s="141" t="s">
        <v>176</v>
      </c>
    </row>
    <row r="56" spans="1:15" ht="15" thickBot="1" x14ac:dyDescent="0.35">
      <c r="A56" s="104"/>
      <c r="B56" s="105"/>
      <c r="C56" s="105"/>
      <c r="D56" s="105"/>
      <c r="E56" s="105"/>
      <c r="F56" s="105"/>
      <c r="G56" s="105"/>
      <c r="H56" s="105"/>
      <c r="I56" s="143"/>
      <c r="J56" s="60" t="s">
        <v>177</v>
      </c>
      <c r="K56" s="106">
        <f>SUM(K52:K55)</f>
        <v>1</v>
      </c>
      <c r="L56" s="144">
        <f>SUM(L52:L55)</f>
        <v>29.416666666666668</v>
      </c>
      <c r="M56" s="144">
        <f>SUM(M52:M55)</f>
        <v>37.5</v>
      </c>
      <c r="N56" s="145">
        <f>SUM(N52:N55)</f>
        <v>1</v>
      </c>
    </row>
    <row r="57" spans="1:15" x14ac:dyDescent="0.3">
      <c r="A57" s="110"/>
      <c r="B57" s="110"/>
      <c r="C57" s="110"/>
      <c r="D57" s="110"/>
      <c r="E57" s="110"/>
      <c r="F57" s="65"/>
      <c r="G57" s="65"/>
      <c r="H57" s="105"/>
      <c r="I57" s="105"/>
      <c r="J57" s="65"/>
      <c r="K57" s="60"/>
    </row>
    <row r="58" spans="1:15" ht="15" thickBot="1" x14ac:dyDescent="0.35">
      <c r="A58" s="99" t="s">
        <v>146</v>
      </c>
    </row>
    <row r="59" spans="1:15" ht="55.8" thickBot="1" x14ac:dyDescent="0.35">
      <c r="A59" s="100" t="s">
        <v>47</v>
      </c>
      <c r="B59" s="101" t="s">
        <v>48</v>
      </c>
      <c r="C59" s="7" t="s">
        <v>3</v>
      </c>
      <c r="D59" s="7" t="s">
        <v>4</v>
      </c>
      <c r="E59" s="7" t="s">
        <v>49</v>
      </c>
      <c r="F59" s="7" t="s">
        <v>50</v>
      </c>
      <c r="G59" s="7" t="s">
        <v>51</v>
      </c>
      <c r="H59" s="7" t="s">
        <v>52</v>
      </c>
      <c r="I59" s="7" t="s">
        <v>53</v>
      </c>
      <c r="J59" s="67" t="s">
        <v>54</v>
      </c>
      <c r="K59" s="68" t="s">
        <v>55</v>
      </c>
      <c r="L59" s="7" t="s">
        <v>56</v>
      </c>
      <c r="M59" s="102" t="s">
        <v>57</v>
      </c>
      <c r="N59" s="123"/>
      <c r="O59" s="103" t="s">
        <v>9</v>
      </c>
    </row>
    <row r="60" spans="1:15" x14ac:dyDescent="0.3">
      <c r="A60" s="116" t="s">
        <v>58</v>
      </c>
      <c r="B60" s="10">
        <v>10000</v>
      </c>
      <c r="C60" s="11">
        <v>0.3</v>
      </c>
      <c r="D60" s="10">
        <f t="shared" ref="D60:D63" si="20">B60*(1-C60)</f>
        <v>7000</v>
      </c>
      <c r="E60" s="151">
        <v>600</v>
      </c>
      <c r="F60" s="12"/>
      <c r="G60" s="118">
        <v>600</v>
      </c>
      <c r="H60" s="10">
        <v>3</v>
      </c>
      <c r="I60" s="12">
        <f t="shared" ref="I60:I63" si="21">D60/G60</f>
        <v>11.666666666666666</v>
      </c>
      <c r="J60" s="119">
        <f>B60/G60</f>
        <v>16.666666666666668</v>
      </c>
      <c r="K60" s="120">
        <v>0.2</v>
      </c>
      <c r="L60" s="121">
        <f t="shared" ref="L60:L63" si="22">+I60*K60</f>
        <v>2.3333333333333335</v>
      </c>
      <c r="M60" s="122">
        <f t="shared" ref="M60:M63" si="23">+J60*K60</f>
        <v>3.3333333333333339</v>
      </c>
      <c r="N60" s="123">
        <f>L60/L64</f>
        <v>0.10226798385974677</v>
      </c>
      <c r="O60" s="124"/>
    </row>
    <row r="61" spans="1:15" x14ac:dyDescent="0.3">
      <c r="A61" s="125" t="s">
        <v>59</v>
      </c>
      <c r="B61" s="8">
        <v>10000</v>
      </c>
      <c r="C61" s="9">
        <v>0.3</v>
      </c>
      <c r="D61" s="8">
        <f t="shared" si="20"/>
        <v>7000</v>
      </c>
      <c r="E61" s="152">
        <v>300</v>
      </c>
      <c r="F61" s="127"/>
      <c r="G61" s="128">
        <v>450</v>
      </c>
      <c r="H61" s="8">
        <v>3</v>
      </c>
      <c r="I61" s="127">
        <f t="shared" si="21"/>
        <v>15.555555555555555</v>
      </c>
      <c r="J61" s="129">
        <f>B61/G61</f>
        <v>22.222222222222221</v>
      </c>
      <c r="K61" s="130">
        <v>0.2</v>
      </c>
      <c r="L61" s="131">
        <f t="shared" si="22"/>
        <v>3.1111111111111112</v>
      </c>
      <c r="M61" s="132">
        <f t="shared" si="23"/>
        <v>4.4444444444444446</v>
      </c>
      <c r="N61" s="123">
        <f>L61/L64</f>
        <v>0.13635731181299568</v>
      </c>
      <c r="O61" s="133"/>
    </row>
    <row r="62" spans="1:15" x14ac:dyDescent="0.3">
      <c r="A62" s="125" t="s">
        <v>60</v>
      </c>
      <c r="B62" s="8">
        <v>10000</v>
      </c>
      <c r="C62" s="9">
        <v>0.2</v>
      </c>
      <c r="D62" s="8">
        <f t="shared" si="20"/>
        <v>8000</v>
      </c>
      <c r="E62" s="152"/>
      <c r="F62" s="127">
        <v>300</v>
      </c>
      <c r="G62" s="128">
        <v>350</v>
      </c>
      <c r="H62" s="8">
        <v>3</v>
      </c>
      <c r="I62" s="127">
        <f t="shared" si="21"/>
        <v>22.857142857142858</v>
      </c>
      <c r="J62" s="129">
        <f>B62/G62</f>
        <v>28.571428571428573</v>
      </c>
      <c r="K62" s="130">
        <v>0.2</v>
      </c>
      <c r="L62" s="131">
        <f t="shared" si="22"/>
        <v>4.5714285714285721</v>
      </c>
      <c r="M62" s="132">
        <f t="shared" si="23"/>
        <v>5.7142857142857153</v>
      </c>
      <c r="N62" s="123">
        <f>L62/L64</f>
        <v>0.20036176429664673</v>
      </c>
      <c r="O62" s="133"/>
    </row>
    <row r="63" spans="1:15" ht="15" thickBot="1" x14ac:dyDescent="0.35">
      <c r="A63" s="134" t="s">
        <v>61</v>
      </c>
      <c r="B63" s="5">
        <v>10000</v>
      </c>
      <c r="C63" s="6">
        <v>0.2</v>
      </c>
      <c r="D63" s="5">
        <f t="shared" si="20"/>
        <v>8000</v>
      </c>
      <c r="E63" s="153"/>
      <c r="F63" s="64">
        <v>250</v>
      </c>
      <c r="G63" s="136">
        <v>250</v>
      </c>
      <c r="H63" s="5">
        <v>3</v>
      </c>
      <c r="I63" s="64">
        <f t="shared" si="21"/>
        <v>32</v>
      </c>
      <c r="J63" s="137">
        <f>B63/G63</f>
        <v>40</v>
      </c>
      <c r="K63" s="138">
        <v>0.4</v>
      </c>
      <c r="L63" s="139">
        <f t="shared" si="22"/>
        <v>12.8</v>
      </c>
      <c r="M63" s="140">
        <f t="shared" si="23"/>
        <v>16</v>
      </c>
      <c r="N63" s="123">
        <f>L63/L64</f>
        <v>0.56101294003061086</v>
      </c>
      <c r="O63" s="141" t="s">
        <v>175</v>
      </c>
    </row>
    <row r="64" spans="1:15" ht="15" thickBot="1" x14ac:dyDescent="0.35">
      <c r="A64" s="104"/>
      <c r="B64" s="105"/>
      <c r="C64" s="105"/>
      <c r="D64" s="105"/>
      <c r="E64" s="105"/>
      <c r="F64" s="105"/>
      <c r="G64" s="105"/>
      <c r="H64" s="105"/>
      <c r="I64" s="143"/>
      <c r="J64" s="60" t="s">
        <v>177</v>
      </c>
      <c r="K64" s="106">
        <f>SUM(K60:K63)</f>
        <v>1</v>
      </c>
      <c r="L64" s="144">
        <f>SUM(L60:L63)</f>
        <v>22.815873015873017</v>
      </c>
      <c r="M64" s="144">
        <f>SUM(M60:M63)</f>
        <v>29.492063492063494</v>
      </c>
      <c r="N64" s="145">
        <f>SUM(N60:N63)</f>
        <v>1</v>
      </c>
    </row>
    <row r="65" spans="1:15" x14ac:dyDescent="0.3">
      <c r="A65" s="110"/>
      <c r="B65" s="110"/>
      <c r="C65" s="110"/>
      <c r="D65" s="110"/>
      <c r="E65" s="110"/>
      <c r="F65" s="65"/>
      <c r="G65" s="65"/>
      <c r="H65" s="105"/>
      <c r="I65" s="105"/>
      <c r="J65" s="65"/>
      <c r="K65" s="60"/>
    </row>
    <row r="66" spans="1:15" ht="15" thickBot="1" x14ac:dyDescent="0.35">
      <c r="A66" s="99" t="s">
        <v>136</v>
      </c>
    </row>
    <row r="67" spans="1:15" ht="55.8" thickBot="1" x14ac:dyDescent="0.35">
      <c r="A67" s="100" t="s">
        <v>47</v>
      </c>
      <c r="B67" s="101" t="s">
        <v>48</v>
      </c>
      <c r="C67" s="7" t="s">
        <v>3</v>
      </c>
      <c r="D67" s="7" t="s">
        <v>4</v>
      </c>
      <c r="E67" s="7" t="s">
        <v>49</v>
      </c>
      <c r="F67" s="7" t="s">
        <v>50</v>
      </c>
      <c r="G67" s="7" t="s">
        <v>51</v>
      </c>
      <c r="H67" s="7" t="s">
        <v>52</v>
      </c>
      <c r="I67" s="7" t="s">
        <v>53</v>
      </c>
      <c r="J67" s="67" t="s">
        <v>54</v>
      </c>
      <c r="K67" s="68" t="s">
        <v>55</v>
      </c>
      <c r="L67" s="7" t="s">
        <v>56</v>
      </c>
      <c r="M67" s="102" t="s">
        <v>57</v>
      </c>
      <c r="N67" s="123"/>
      <c r="O67" s="103" t="s">
        <v>9</v>
      </c>
    </row>
    <row r="68" spans="1:15" x14ac:dyDescent="0.3">
      <c r="A68" s="116" t="s">
        <v>58</v>
      </c>
      <c r="B68" s="10">
        <v>10000</v>
      </c>
      <c r="C68" s="11">
        <v>0.3</v>
      </c>
      <c r="D68" s="10">
        <f t="shared" ref="D68:D71" si="24">B68*(1-C68)</f>
        <v>7000</v>
      </c>
      <c r="E68" s="151">
        <v>600</v>
      </c>
      <c r="F68" s="12"/>
      <c r="G68" s="118">
        <v>600</v>
      </c>
      <c r="H68" s="10">
        <v>3</v>
      </c>
      <c r="I68" s="12">
        <f>D68/G68</f>
        <v>11.666666666666666</v>
      </c>
      <c r="J68" s="119">
        <f>B68/G68</f>
        <v>16.666666666666668</v>
      </c>
      <c r="K68" s="120">
        <v>0.25</v>
      </c>
      <c r="L68" s="121">
        <f t="shared" ref="L68:L71" si="25">+I68*K68</f>
        <v>2.9166666666666665</v>
      </c>
      <c r="M68" s="122">
        <f t="shared" ref="M68:M71" si="26">+J68*K68</f>
        <v>4.166666666666667</v>
      </c>
      <c r="N68" s="123">
        <f>L68/L72</f>
        <v>0.16325088339222615</v>
      </c>
      <c r="O68" s="124"/>
    </row>
    <row r="69" spans="1:15" x14ac:dyDescent="0.3">
      <c r="A69" s="125" t="s">
        <v>59</v>
      </c>
      <c r="B69" s="8">
        <v>10000</v>
      </c>
      <c r="C69" s="9">
        <v>0.3</v>
      </c>
      <c r="D69" s="8">
        <f t="shared" si="24"/>
        <v>7000</v>
      </c>
      <c r="E69" s="152">
        <v>330</v>
      </c>
      <c r="F69" s="127"/>
      <c r="G69" s="128">
        <v>450</v>
      </c>
      <c r="H69" s="8">
        <v>3</v>
      </c>
      <c r="I69" s="127">
        <f t="shared" ref="I69:I71" si="27">D69/G69</f>
        <v>15.555555555555555</v>
      </c>
      <c r="J69" s="129">
        <f>B69/G69</f>
        <v>22.222222222222221</v>
      </c>
      <c r="K69" s="130">
        <v>0.25</v>
      </c>
      <c r="L69" s="131">
        <f t="shared" si="25"/>
        <v>3.8888888888888888</v>
      </c>
      <c r="M69" s="132">
        <f t="shared" si="26"/>
        <v>5.5555555555555554</v>
      </c>
      <c r="N69" s="123">
        <f>L69/L72</f>
        <v>0.2176678445229682</v>
      </c>
      <c r="O69" s="133"/>
    </row>
    <row r="70" spans="1:15" x14ac:dyDescent="0.3">
      <c r="A70" s="125" t="s">
        <v>60</v>
      </c>
      <c r="B70" s="8">
        <v>10000</v>
      </c>
      <c r="C70" s="9">
        <v>0.2</v>
      </c>
      <c r="D70" s="8">
        <f t="shared" si="24"/>
        <v>8000</v>
      </c>
      <c r="E70" s="152"/>
      <c r="F70" s="127">
        <v>330</v>
      </c>
      <c r="G70" s="128">
        <v>400</v>
      </c>
      <c r="H70" s="8">
        <v>3</v>
      </c>
      <c r="I70" s="127">
        <f t="shared" si="27"/>
        <v>20</v>
      </c>
      <c r="J70" s="129">
        <f>B70/G70</f>
        <v>25</v>
      </c>
      <c r="K70" s="130">
        <v>0.25</v>
      </c>
      <c r="L70" s="131">
        <f t="shared" si="25"/>
        <v>5</v>
      </c>
      <c r="M70" s="132">
        <f t="shared" si="26"/>
        <v>6.25</v>
      </c>
      <c r="N70" s="123">
        <f>L70/L72</f>
        <v>0.27985865724381626</v>
      </c>
      <c r="O70" s="133"/>
    </row>
    <row r="71" spans="1:15" ht="15" thickBot="1" x14ac:dyDescent="0.35">
      <c r="A71" s="134" t="s">
        <v>61</v>
      </c>
      <c r="B71" s="5">
        <v>10000</v>
      </c>
      <c r="C71" s="6">
        <v>0.2</v>
      </c>
      <c r="D71" s="5">
        <f t="shared" si="24"/>
        <v>8000</v>
      </c>
      <c r="E71" s="153"/>
      <c r="F71" s="64">
        <v>330</v>
      </c>
      <c r="G71" s="136">
        <v>330</v>
      </c>
      <c r="H71" s="5">
        <v>3</v>
      </c>
      <c r="I71" s="64">
        <f t="shared" si="27"/>
        <v>24.242424242424242</v>
      </c>
      <c r="J71" s="137">
        <f>B71/G71</f>
        <v>30.303030303030305</v>
      </c>
      <c r="K71" s="138">
        <v>0.25</v>
      </c>
      <c r="L71" s="139">
        <f t="shared" si="25"/>
        <v>6.0606060606060606</v>
      </c>
      <c r="M71" s="140">
        <f t="shared" si="26"/>
        <v>7.5757575757575761</v>
      </c>
      <c r="N71" s="123">
        <f>L71/L72</f>
        <v>0.33922261484098942</v>
      </c>
      <c r="O71" s="141" t="s">
        <v>174</v>
      </c>
    </row>
    <row r="72" spans="1:15" ht="15" thickBot="1" x14ac:dyDescent="0.35">
      <c r="A72" s="104"/>
      <c r="B72" s="105"/>
      <c r="C72" s="105"/>
      <c r="D72" s="105"/>
      <c r="E72" s="105"/>
      <c r="F72" s="105"/>
      <c r="G72" s="105"/>
      <c r="H72" s="105"/>
      <c r="I72" s="143"/>
      <c r="J72" s="60" t="s">
        <v>177</v>
      </c>
      <c r="K72" s="106">
        <f>SUM(K68:K71)</f>
        <v>1</v>
      </c>
      <c r="L72" s="144">
        <f>SUM(L68:L71)</f>
        <v>17.866161616161616</v>
      </c>
      <c r="M72" s="144">
        <f>SUM(M68:M71)</f>
        <v>23.547979797979799</v>
      </c>
      <c r="N72" s="145">
        <f>SUM(N68:N71)</f>
        <v>1</v>
      </c>
    </row>
    <row r="73" spans="1:15" x14ac:dyDescent="0.3">
      <c r="A73" s="110"/>
      <c r="B73" s="110"/>
      <c r="C73" s="110"/>
      <c r="D73" s="110"/>
      <c r="E73" s="110"/>
      <c r="F73" s="65"/>
      <c r="G73" s="65"/>
      <c r="H73" s="105"/>
      <c r="I73" s="105"/>
      <c r="J73" s="65"/>
      <c r="K73" s="60"/>
    </row>
    <row r="74" spans="1:15" ht="18" x14ac:dyDescent="0.3">
      <c r="A74" s="154" t="s">
        <v>116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</row>
    <row r="76" spans="1:15" ht="15" thickBot="1" x14ac:dyDescent="0.35">
      <c r="A76" s="99" t="s">
        <v>137</v>
      </c>
    </row>
    <row r="77" spans="1:15" ht="55.8" thickBot="1" x14ac:dyDescent="0.35">
      <c r="A77" s="100" t="s">
        <v>47</v>
      </c>
      <c r="B77" s="101" t="s">
        <v>48</v>
      </c>
      <c r="C77" s="7" t="s">
        <v>3</v>
      </c>
      <c r="D77" s="7" t="s">
        <v>4</v>
      </c>
      <c r="E77" s="7" t="s">
        <v>49</v>
      </c>
      <c r="F77" s="7" t="s">
        <v>50</v>
      </c>
      <c r="G77" s="7" t="s">
        <v>51</v>
      </c>
      <c r="H77" s="7" t="s">
        <v>52</v>
      </c>
      <c r="I77" s="7" t="s">
        <v>53</v>
      </c>
      <c r="J77" s="67" t="s">
        <v>54</v>
      </c>
      <c r="K77" s="68" t="s">
        <v>55</v>
      </c>
      <c r="L77" s="7" t="s">
        <v>56</v>
      </c>
      <c r="M77" s="102" t="s">
        <v>57</v>
      </c>
      <c r="N77" s="123"/>
      <c r="O77" s="103" t="s">
        <v>9</v>
      </c>
    </row>
    <row r="78" spans="1:15" x14ac:dyDescent="0.3">
      <c r="A78" s="116" t="s">
        <v>58</v>
      </c>
      <c r="B78" s="10">
        <v>10000</v>
      </c>
      <c r="C78" s="11">
        <v>0.3</v>
      </c>
      <c r="D78" s="10">
        <f t="shared" ref="D78:D81" si="28">B78*(1-C78)</f>
        <v>7000</v>
      </c>
      <c r="E78" s="151">
        <v>600</v>
      </c>
      <c r="F78" s="12"/>
      <c r="G78" s="118">
        <v>600</v>
      </c>
      <c r="H78" s="10">
        <v>2</v>
      </c>
      <c r="I78" s="12">
        <f>D78/G78</f>
        <v>11.666666666666666</v>
      </c>
      <c r="J78" s="119">
        <f>B78/G78</f>
        <v>16.666666666666668</v>
      </c>
      <c r="K78" s="120">
        <v>0</v>
      </c>
      <c r="L78" s="121">
        <f t="shared" ref="L78:L81" si="29">+I78*K78</f>
        <v>0</v>
      </c>
      <c r="M78" s="122">
        <f t="shared" ref="M78:M81" si="30">+J78*K78</f>
        <v>0</v>
      </c>
      <c r="N78" s="123">
        <f>L78/L82</f>
        <v>0</v>
      </c>
      <c r="O78" s="124"/>
    </row>
    <row r="79" spans="1:15" x14ac:dyDescent="0.3">
      <c r="A79" s="125" t="s">
        <v>59</v>
      </c>
      <c r="B79" s="8">
        <v>10000</v>
      </c>
      <c r="C79" s="9">
        <v>0.3</v>
      </c>
      <c r="D79" s="8">
        <f t="shared" si="28"/>
        <v>7000</v>
      </c>
      <c r="E79" s="152">
        <v>300</v>
      </c>
      <c r="F79" s="127"/>
      <c r="G79" s="128">
        <v>300</v>
      </c>
      <c r="H79" s="8">
        <v>2</v>
      </c>
      <c r="I79" s="127">
        <f t="shared" ref="I79:I81" si="31">D79/G79</f>
        <v>23.333333333333332</v>
      </c>
      <c r="J79" s="129">
        <f>B79/G79</f>
        <v>33.333333333333336</v>
      </c>
      <c r="K79" s="130">
        <v>0</v>
      </c>
      <c r="L79" s="131">
        <f t="shared" si="29"/>
        <v>0</v>
      </c>
      <c r="M79" s="132">
        <f t="shared" si="30"/>
        <v>0</v>
      </c>
      <c r="N79" s="123">
        <f>L79/L82</f>
        <v>0</v>
      </c>
      <c r="O79" s="133"/>
    </row>
    <row r="80" spans="1:15" x14ac:dyDescent="0.3">
      <c r="A80" s="125" t="s">
        <v>60</v>
      </c>
      <c r="B80" s="8">
        <v>10000</v>
      </c>
      <c r="C80" s="9">
        <v>0.2</v>
      </c>
      <c r="D80" s="8">
        <f t="shared" si="28"/>
        <v>8000</v>
      </c>
      <c r="E80" s="152"/>
      <c r="F80" s="127">
        <v>300</v>
      </c>
      <c r="G80" s="128">
        <v>300</v>
      </c>
      <c r="H80" s="8">
        <v>2</v>
      </c>
      <c r="I80" s="127">
        <f t="shared" si="31"/>
        <v>26.666666666666668</v>
      </c>
      <c r="J80" s="129">
        <f>B80/G80</f>
        <v>33.333333333333336</v>
      </c>
      <c r="K80" s="130">
        <v>0.2</v>
      </c>
      <c r="L80" s="131">
        <f t="shared" si="29"/>
        <v>5.3333333333333339</v>
      </c>
      <c r="M80" s="132">
        <f t="shared" si="30"/>
        <v>6.6666666666666679</v>
      </c>
      <c r="N80" s="123">
        <f>L80/L82</f>
        <v>0.12216532553035844</v>
      </c>
      <c r="O80" s="133"/>
    </row>
    <row r="81" spans="1:15" ht="15" thickBot="1" x14ac:dyDescent="0.35">
      <c r="A81" s="134" t="s">
        <v>61</v>
      </c>
      <c r="B81" s="5">
        <v>10000</v>
      </c>
      <c r="C81" s="6">
        <v>0.2</v>
      </c>
      <c r="D81" s="5">
        <f t="shared" si="28"/>
        <v>8000</v>
      </c>
      <c r="E81" s="153"/>
      <c r="F81" s="64">
        <v>167</v>
      </c>
      <c r="G81" s="136">
        <v>167</v>
      </c>
      <c r="H81" s="5">
        <v>5</v>
      </c>
      <c r="I81" s="64">
        <f t="shared" si="31"/>
        <v>47.904191616766468</v>
      </c>
      <c r="J81" s="155">
        <f>B81/G81</f>
        <v>59.880239520958085</v>
      </c>
      <c r="K81" s="138">
        <v>0.8</v>
      </c>
      <c r="L81" s="139">
        <f t="shared" si="29"/>
        <v>38.323353293413177</v>
      </c>
      <c r="M81" s="140">
        <f t="shared" si="30"/>
        <v>47.904191616766468</v>
      </c>
      <c r="N81" s="123">
        <f>L81/L82</f>
        <v>0.87783467446964147</v>
      </c>
      <c r="O81" s="141" t="s">
        <v>172</v>
      </c>
    </row>
    <row r="82" spans="1:15" ht="15" thickBot="1" x14ac:dyDescent="0.35">
      <c r="A82" s="104" t="s">
        <v>98</v>
      </c>
      <c r="B82" s="105"/>
      <c r="C82" s="105"/>
      <c r="D82" s="105"/>
      <c r="E82" s="105"/>
      <c r="F82" s="105"/>
      <c r="G82" s="105"/>
      <c r="H82" s="105"/>
      <c r="I82" s="143"/>
      <c r="J82" s="60" t="s">
        <v>177</v>
      </c>
      <c r="K82" s="106">
        <f>SUM(K78:K81)</f>
        <v>1</v>
      </c>
      <c r="L82" s="144">
        <f>SUM(L78:L81)</f>
        <v>43.656686626746513</v>
      </c>
      <c r="M82" s="144">
        <f>SUM(M78:M81)</f>
        <v>54.570858283433139</v>
      </c>
      <c r="N82" s="145">
        <f>SUM(N78:N81)</f>
        <v>0.99999999999999989</v>
      </c>
    </row>
    <row r="83" spans="1:15" x14ac:dyDescent="0.3">
      <c r="A83" s="110"/>
      <c r="B83" s="110"/>
      <c r="C83" s="110"/>
      <c r="D83" s="110"/>
      <c r="E83" s="110"/>
      <c r="F83" s="65"/>
      <c r="G83" s="65"/>
      <c r="H83" s="105"/>
      <c r="I83" s="105"/>
      <c r="J83" s="65"/>
      <c r="K83" s="60"/>
    </row>
    <row r="84" spans="1:15" ht="15" thickBot="1" x14ac:dyDescent="0.35">
      <c r="A84" s="99" t="s">
        <v>140</v>
      </c>
    </row>
    <row r="85" spans="1:15" ht="55.8" thickBot="1" x14ac:dyDescent="0.35">
      <c r="A85" s="100" t="s">
        <v>47</v>
      </c>
      <c r="B85" s="101" t="s">
        <v>48</v>
      </c>
      <c r="C85" s="7" t="s">
        <v>3</v>
      </c>
      <c r="D85" s="7" t="s">
        <v>4</v>
      </c>
      <c r="E85" s="7" t="s">
        <v>49</v>
      </c>
      <c r="F85" s="7" t="s">
        <v>50</v>
      </c>
      <c r="G85" s="7" t="s">
        <v>51</v>
      </c>
      <c r="H85" s="7" t="s">
        <v>52</v>
      </c>
      <c r="I85" s="7" t="s">
        <v>53</v>
      </c>
      <c r="J85" s="67" t="s">
        <v>54</v>
      </c>
      <c r="K85" s="68" t="s">
        <v>55</v>
      </c>
      <c r="L85" s="7" t="s">
        <v>56</v>
      </c>
      <c r="M85" s="102" t="s">
        <v>57</v>
      </c>
      <c r="N85" s="123"/>
      <c r="O85" s="103" t="s">
        <v>9</v>
      </c>
    </row>
    <row r="86" spans="1:15" x14ac:dyDescent="0.3">
      <c r="A86" s="116" t="s">
        <v>58</v>
      </c>
      <c r="B86" s="10">
        <v>10000</v>
      </c>
      <c r="C86" s="11">
        <v>0.3</v>
      </c>
      <c r="D86" s="10">
        <f t="shared" ref="D86" si="32">B86*(1-C86)</f>
        <v>7000</v>
      </c>
      <c r="E86" s="151">
        <v>600</v>
      </c>
      <c r="F86" s="12"/>
      <c r="G86" s="118">
        <v>600</v>
      </c>
      <c r="H86" s="10">
        <v>2</v>
      </c>
      <c r="I86" s="12">
        <f t="shared" ref="I86:I89" si="33">D86/G86</f>
        <v>11.666666666666666</v>
      </c>
      <c r="J86" s="119">
        <f>B86/G86</f>
        <v>16.666666666666668</v>
      </c>
      <c r="K86" s="120">
        <v>0</v>
      </c>
      <c r="L86" s="121">
        <f t="shared" ref="L86:L89" si="34">+I86*K86</f>
        <v>0</v>
      </c>
      <c r="M86" s="122">
        <f t="shared" ref="M86:M89" si="35">+J86*K86</f>
        <v>0</v>
      </c>
      <c r="N86" s="123">
        <f>L86/L90</f>
        <v>0</v>
      </c>
      <c r="O86" s="124"/>
    </row>
    <row r="87" spans="1:15" x14ac:dyDescent="0.3">
      <c r="A87" s="125" t="s">
        <v>59</v>
      </c>
      <c r="B87" s="8">
        <v>10000</v>
      </c>
      <c r="C87" s="9">
        <v>0.3</v>
      </c>
      <c r="D87" s="8">
        <f t="shared" ref="D87:D89" si="36">B87*(1-C87)</f>
        <v>7000</v>
      </c>
      <c r="E87" s="152">
        <v>300</v>
      </c>
      <c r="F87" s="127"/>
      <c r="G87" s="128">
        <v>300</v>
      </c>
      <c r="H87" s="8">
        <v>2</v>
      </c>
      <c r="I87" s="127">
        <f t="shared" si="33"/>
        <v>23.333333333333332</v>
      </c>
      <c r="J87" s="129">
        <f>B87/G87</f>
        <v>33.333333333333336</v>
      </c>
      <c r="K87" s="130">
        <v>0</v>
      </c>
      <c r="L87" s="131">
        <f t="shared" si="34"/>
        <v>0</v>
      </c>
      <c r="M87" s="132">
        <f t="shared" si="35"/>
        <v>0</v>
      </c>
      <c r="N87" s="123">
        <f>L87/L90</f>
        <v>0</v>
      </c>
      <c r="O87" s="133"/>
    </row>
    <row r="88" spans="1:15" x14ac:dyDescent="0.3">
      <c r="A88" s="125" t="s">
        <v>60</v>
      </c>
      <c r="B88" s="8">
        <v>10000</v>
      </c>
      <c r="C88" s="9">
        <v>0.2</v>
      </c>
      <c r="D88" s="8">
        <f t="shared" si="36"/>
        <v>8000</v>
      </c>
      <c r="E88" s="152"/>
      <c r="F88" s="127">
        <v>300</v>
      </c>
      <c r="G88" s="128">
        <v>300</v>
      </c>
      <c r="H88" s="8">
        <v>2</v>
      </c>
      <c r="I88" s="127">
        <f t="shared" si="33"/>
        <v>26.666666666666668</v>
      </c>
      <c r="J88" s="129">
        <f>B88/G88</f>
        <v>33.333333333333336</v>
      </c>
      <c r="K88" s="130">
        <v>0.2</v>
      </c>
      <c r="L88" s="131">
        <f t="shared" si="34"/>
        <v>5.3333333333333339</v>
      </c>
      <c r="M88" s="132">
        <f t="shared" si="35"/>
        <v>6.6666666666666679</v>
      </c>
      <c r="N88" s="123">
        <f>L88/L90</f>
        <v>7.0487993803253296E-2</v>
      </c>
      <c r="O88" s="133"/>
    </row>
    <row r="89" spans="1:15" ht="15" thickBot="1" x14ac:dyDescent="0.35">
      <c r="A89" s="134" t="s">
        <v>61</v>
      </c>
      <c r="B89" s="5">
        <v>10000</v>
      </c>
      <c r="C89" s="6">
        <v>0.2</v>
      </c>
      <c r="D89" s="5">
        <f t="shared" si="36"/>
        <v>8000</v>
      </c>
      <c r="E89" s="153"/>
      <c r="F89" s="64">
        <v>91</v>
      </c>
      <c r="G89" s="136">
        <v>91</v>
      </c>
      <c r="H89" s="5">
        <v>5</v>
      </c>
      <c r="I89" s="64">
        <f t="shared" si="33"/>
        <v>87.912087912087912</v>
      </c>
      <c r="J89" s="155">
        <f>B89/G89</f>
        <v>109.89010989010988</v>
      </c>
      <c r="K89" s="138">
        <v>0.8</v>
      </c>
      <c r="L89" s="139">
        <f t="shared" si="34"/>
        <v>70.329670329670336</v>
      </c>
      <c r="M89" s="140">
        <f t="shared" si="35"/>
        <v>87.912087912087912</v>
      </c>
      <c r="N89" s="123">
        <f>L89/L90</f>
        <v>0.92951200619674679</v>
      </c>
      <c r="O89" s="141" t="s">
        <v>173</v>
      </c>
    </row>
    <row r="90" spans="1:15" ht="15" thickBot="1" x14ac:dyDescent="0.35">
      <c r="A90" s="104" t="s">
        <v>98</v>
      </c>
      <c r="B90" s="105"/>
      <c r="C90" s="105"/>
      <c r="D90" s="105"/>
      <c r="E90" s="105"/>
      <c r="F90" s="105"/>
      <c r="G90" s="105"/>
      <c r="H90" s="105"/>
      <c r="I90" s="143"/>
      <c r="J90" s="60" t="s">
        <v>177</v>
      </c>
      <c r="K90" s="106">
        <f>SUM(K86:K89)</f>
        <v>1</v>
      </c>
      <c r="L90" s="144">
        <f>SUM(L86:L89)</f>
        <v>75.663003663003664</v>
      </c>
      <c r="M90" s="144">
        <f>SUM(M86:M89)</f>
        <v>94.578754578754584</v>
      </c>
      <c r="N90" s="145">
        <f>SUM(N86:N89)</f>
        <v>1</v>
      </c>
    </row>
    <row r="91" spans="1:15" ht="15" thickBot="1" x14ac:dyDescent="0.35">
      <c r="A91" s="110"/>
      <c r="B91" s="110"/>
      <c r="C91" s="110"/>
      <c r="D91" s="110"/>
      <c r="E91" s="110"/>
      <c r="F91" s="65"/>
      <c r="G91" s="65"/>
      <c r="H91" s="105"/>
      <c r="I91" s="105"/>
      <c r="J91" s="65"/>
      <c r="K91" s="60"/>
    </row>
    <row r="92" spans="1:15" ht="18.600000000000001" thickBot="1" x14ac:dyDescent="0.35">
      <c r="A92" s="203" t="s">
        <v>217</v>
      </c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5"/>
    </row>
    <row r="94" spans="1:15" ht="15" thickBot="1" x14ac:dyDescent="0.35">
      <c r="A94" s="99" t="s">
        <v>216</v>
      </c>
    </row>
    <row r="95" spans="1:15" ht="55.8" thickBot="1" x14ac:dyDescent="0.35">
      <c r="A95" s="100" t="s">
        <v>47</v>
      </c>
      <c r="B95" s="101" t="s">
        <v>48</v>
      </c>
      <c r="C95" s="7" t="s">
        <v>3</v>
      </c>
      <c r="D95" s="7" t="s">
        <v>4</v>
      </c>
      <c r="E95" s="7" t="s">
        <v>49</v>
      </c>
      <c r="F95" s="7" t="s">
        <v>50</v>
      </c>
      <c r="G95" s="7" t="s">
        <v>51</v>
      </c>
      <c r="H95" s="7" t="s">
        <v>52</v>
      </c>
      <c r="I95" s="7" t="s">
        <v>53</v>
      </c>
      <c r="J95" s="67" t="s">
        <v>54</v>
      </c>
      <c r="K95" s="68" t="s">
        <v>55</v>
      </c>
      <c r="L95" s="7" t="s">
        <v>56</v>
      </c>
      <c r="M95" s="102" t="s">
        <v>57</v>
      </c>
      <c r="N95" s="123"/>
      <c r="O95" s="103" t="s">
        <v>9</v>
      </c>
    </row>
    <row r="96" spans="1:15" x14ac:dyDescent="0.3">
      <c r="A96" s="116" t="s">
        <v>58</v>
      </c>
      <c r="B96" s="10">
        <v>10000</v>
      </c>
      <c r="C96" s="11">
        <v>0.3</v>
      </c>
      <c r="D96" s="10">
        <f t="shared" ref="D96:D99" si="37">B96*(1-C96)</f>
        <v>7000</v>
      </c>
      <c r="E96" s="151">
        <v>600</v>
      </c>
      <c r="F96" s="12"/>
      <c r="G96" s="118">
        <v>600</v>
      </c>
      <c r="H96" s="10">
        <v>2</v>
      </c>
      <c r="I96" s="12">
        <f>D96/G96</f>
        <v>11.666666666666666</v>
      </c>
      <c r="J96" s="119">
        <f>B96/G96</f>
        <v>16.666666666666668</v>
      </c>
      <c r="K96" s="120">
        <v>0.2</v>
      </c>
      <c r="L96" s="121">
        <f t="shared" ref="L96:L99" si="38">+I96*K96</f>
        <v>2.3333333333333335</v>
      </c>
      <c r="M96" s="122">
        <f t="shared" ref="M96:M99" si="39">+J96*K96</f>
        <v>3.3333333333333339</v>
      </c>
      <c r="N96" s="123">
        <f>L96/L100</f>
        <v>0.10226798385974677</v>
      </c>
      <c r="O96" s="124" t="s">
        <v>220</v>
      </c>
    </row>
    <row r="97" spans="1:15" x14ac:dyDescent="0.3">
      <c r="A97" s="210" t="s">
        <v>59</v>
      </c>
      <c r="B97" s="211">
        <v>10000</v>
      </c>
      <c r="C97" s="212">
        <v>0.3</v>
      </c>
      <c r="D97" s="211">
        <f t="shared" si="37"/>
        <v>7000</v>
      </c>
      <c r="E97" s="213">
        <v>300</v>
      </c>
      <c r="F97" s="214"/>
      <c r="G97" s="215">
        <v>450</v>
      </c>
      <c r="H97" s="211"/>
      <c r="I97" s="214">
        <f>D97/G97</f>
        <v>15.555555555555555</v>
      </c>
      <c r="J97" s="216">
        <f>B97/G97</f>
        <v>22.222222222222221</v>
      </c>
      <c r="K97" s="217">
        <v>0.2</v>
      </c>
      <c r="L97" s="218">
        <f t="shared" ref="L97" si="40">+I97*K97</f>
        <v>3.1111111111111112</v>
      </c>
      <c r="M97" s="219">
        <f t="shared" ref="M97" si="41">+J97*K97</f>
        <v>4.4444444444444446</v>
      </c>
      <c r="N97" s="123">
        <f>L97/L100</f>
        <v>0.13635731181299568</v>
      </c>
      <c r="O97" s="220" t="s">
        <v>220</v>
      </c>
    </row>
    <row r="98" spans="1:15" x14ac:dyDescent="0.3">
      <c r="A98" s="125" t="s">
        <v>60</v>
      </c>
      <c r="B98" s="8">
        <v>10000</v>
      </c>
      <c r="C98" s="9">
        <v>0.2</v>
      </c>
      <c r="D98" s="8">
        <f t="shared" si="37"/>
        <v>8000</v>
      </c>
      <c r="E98" s="152"/>
      <c r="F98" s="127">
        <v>300</v>
      </c>
      <c r="G98" s="128">
        <v>350</v>
      </c>
      <c r="H98" s="8">
        <v>2</v>
      </c>
      <c r="I98" s="127">
        <f t="shared" ref="I98:I99" si="42">D98/G98</f>
        <v>22.857142857142858</v>
      </c>
      <c r="J98" s="129">
        <f>B98/G98</f>
        <v>28.571428571428573</v>
      </c>
      <c r="K98" s="130">
        <v>0.2</v>
      </c>
      <c r="L98" s="131">
        <f t="shared" si="38"/>
        <v>4.5714285714285721</v>
      </c>
      <c r="M98" s="132">
        <f t="shared" si="39"/>
        <v>5.7142857142857153</v>
      </c>
      <c r="N98" s="123">
        <f>L98/L100</f>
        <v>0.20036176429664673</v>
      </c>
      <c r="O98" s="133" t="s">
        <v>220</v>
      </c>
    </row>
    <row r="99" spans="1:15" ht="15" thickBot="1" x14ac:dyDescent="0.35">
      <c r="A99" s="134" t="s">
        <v>61</v>
      </c>
      <c r="B99" s="5">
        <v>10000</v>
      </c>
      <c r="C99" s="6">
        <v>0.2</v>
      </c>
      <c r="D99" s="5">
        <f t="shared" si="37"/>
        <v>8000</v>
      </c>
      <c r="E99" s="153"/>
      <c r="F99" s="64">
        <v>250</v>
      </c>
      <c r="G99" s="136">
        <v>250</v>
      </c>
      <c r="H99" s="5">
        <v>5</v>
      </c>
      <c r="I99" s="64">
        <f t="shared" si="42"/>
        <v>32</v>
      </c>
      <c r="J99" s="137">
        <f>B99/G99</f>
        <v>40</v>
      </c>
      <c r="K99" s="138">
        <v>0.4</v>
      </c>
      <c r="L99" s="139">
        <f t="shared" si="38"/>
        <v>12.8</v>
      </c>
      <c r="M99" s="140">
        <f t="shared" si="39"/>
        <v>16</v>
      </c>
      <c r="N99" s="123">
        <f>L99/L100</f>
        <v>0.56101294003061086</v>
      </c>
      <c r="O99" s="141" t="s">
        <v>220</v>
      </c>
    </row>
    <row r="100" spans="1:15" ht="15" thickBot="1" x14ac:dyDescent="0.35">
      <c r="A100" s="104" t="s">
        <v>98</v>
      </c>
      <c r="B100" s="105"/>
      <c r="C100" s="105"/>
      <c r="D100" s="105"/>
      <c r="E100" s="105"/>
      <c r="F100" s="105"/>
      <c r="G100" s="105"/>
      <c r="H100" s="105"/>
      <c r="I100" s="143"/>
      <c r="J100" s="60" t="s">
        <v>177</v>
      </c>
      <c r="K100" s="106">
        <f>SUM(K96:K99)</f>
        <v>1</v>
      </c>
      <c r="L100" s="144">
        <f>SUM(L96:L99)</f>
        <v>22.815873015873017</v>
      </c>
      <c r="M100" s="144">
        <f>SUM(M96:M99)</f>
        <v>29.492063492063494</v>
      </c>
      <c r="N100" s="145">
        <f>SUM(N96:N99)</f>
        <v>1</v>
      </c>
    </row>
    <row r="101" spans="1:15" x14ac:dyDescent="0.3">
      <c r="A101" s="110"/>
      <c r="B101" s="110"/>
      <c r="C101" s="110"/>
      <c r="D101" s="110"/>
      <c r="E101" s="110"/>
      <c r="F101" s="65"/>
      <c r="G101" s="65"/>
      <c r="H101" s="105"/>
      <c r="I101" s="105"/>
      <c r="J101" s="65"/>
      <c r="K101" s="60"/>
    </row>
    <row r="102" spans="1:15" ht="18.600000000000001" thickBot="1" x14ac:dyDescent="0.35">
      <c r="A102" s="156" t="s">
        <v>118</v>
      </c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</row>
    <row r="103" spans="1:15" ht="42" thickBot="1" x14ac:dyDescent="0.35">
      <c r="L103" s="157" t="s">
        <v>56</v>
      </c>
      <c r="M103" s="158" t="s">
        <v>57</v>
      </c>
      <c r="O103" s="103" t="s">
        <v>9</v>
      </c>
    </row>
    <row r="104" spans="1:15" x14ac:dyDescent="0.3">
      <c r="A104" s="99" t="s">
        <v>141</v>
      </c>
      <c r="E104" s="69" t="s">
        <v>145</v>
      </c>
      <c r="F104" s="70" t="str">
        <f>A5</f>
        <v>Low Density Residential Zone - Greater Bundaberg</v>
      </c>
      <c r="K104" s="60" t="s">
        <v>62</v>
      </c>
      <c r="L104" s="159">
        <f>L11</f>
        <v>10.450793650793651</v>
      </c>
      <c r="M104" s="160">
        <f>M11</f>
        <v>14.174603174603174</v>
      </c>
      <c r="O104" s="124"/>
    </row>
    <row r="105" spans="1:15" x14ac:dyDescent="0.3">
      <c r="A105" s="99" t="s">
        <v>119</v>
      </c>
      <c r="E105" s="69" t="s">
        <v>145</v>
      </c>
      <c r="F105" s="70" t="str">
        <f>A42</f>
        <v>Medium Density Residential Zone - Greater Bundaberg</v>
      </c>
      <c r="K105" s="60" t="s">
        <v>62</v>
      </c>
      <c r="L105" s="161">
        <f>L48</f>
        <v>29.416666666666668</v>
      </c>
      <c r="M105" s="162">
        <f>M48</f>
        <v>37.5</v>
      </c>
      <c r="O105" s="133"/>
    </row>
    <row r="106" spans="1:15" x14ac:dyDescent="0.3">
      <c r="A106" s="99" t="s">
        <v>143</v>
      </c>
      <c r="E106" s="69" t="s">
        <v>145</v>
      </c>
      <c r="F106" s="70" t="str">
        <f>A13</f>
        <v>Low Density Residential Zone - Coastal</v>
      </c>
      <c r="K106" s="60" t="s">
        <v>62</v>
      </c>
      <c r="L106" s="161">
        <f>L18</f>
        <v>10.269281045751633</v>
      </c>
      <c r="M106" s="162">
        <f>M18</f>
        <v>14.130718954248367</v>
      </c>
      <c r="O106" s="133"/>
    </row>
    <row r="107" spans="1:15" x14ac:dyDescent="0.3">
      <c r="A107" s="99" t="s">
        <v>142</v>
      </c>
      <c r="E107" s="69" t="s">
        <v>145</v>
      </c>
      <c r="F107" s="70" t="str">
        <f>A58</f>
        <v>Medium Density Residential Zone - Coastal - Remaining Areas</v>
      </c>
      <c r="K107" s="60" t="s">
        <v>62</v>
      </c>
      <c r="L107" s="161">
        <f>L64</f>
        <v>22.815873015873017</v>
      </c>
      <c r="M107" s="162">
        <f>M64</f>
        <v>29.492063492063494</v>
      </c>
      <c r="O107" s="133"/>
    </row>
    <row r="108" spans="1:15" x14ac:dyDescent="0.3">
      <c r="A108" s="99" t="s">
        <v>147</v>
      </c>
      <c r="E108" s="69" t="s">
        <v>145</v>
      </c>
      <c r="F108" s="70" t="str">
        <f>A5</f>
        <v>Low Density Residential Zone - Greater Bundaberg</v>
      </c>
      <c r="K108" s="60" t="s">
        <v>62</v>
      </c>
      <c r="L108" s="161">
        <f>L11</f>
        <v>10.450793650793651</v>
      </c>
      <c r="M108" s="162">
        <f>M11</f>
        <v>14.174603174603174</v>
      </c>
      <c r="O108" s="133"/>
    </row>
    <row r="109" spans="1:15" x14ac:dyDescent="0.3">
      <c r="A109" s="99" t="s">
        <v>239</v>
      </c>
      <c r="E109" s="69" t="s">
        <v>145</v>
      </c>
      <c r="F109" s="70" t="str">
        <f>A5</f>
        <v>Low Density Residential Zone - Greater Bundaberg</v>
      </c>
      <c r="K109" s="60" t="s">
        <v>62</v>
      </c>
      <c r="L109" s="161">
        <f>L11</f>
        <v>10.450793650793651</v>
      </c>
      <c r="M109" s="162">
        <f>M11</f>
        <v>14.174603174603174</v>
      </c>
      <c r="O109" s="133"/>
    </row>
    <row r="110" spans="1:15" x14ac:dyDescent="0.3">
      <c r="A110" s="99" t="s">
        <v>241</v>
      </c>
      <c r="E110" s="69" t="s">
        <v>145</v>
      </c>
      <c r="F110" s="70" t="str">
        <f>A42</f>
        <v>Medium Density Residential Zone - Greater Bundaberg</v>
      </c>
      <c r="K110" s="60" t="s">
        <v>62</v>
      </c>
      <c r="L110" s="161">
        <f>L48</f>
        <v>29.416666666666668</v>
      </c>
      <c r="M110" s="162">
        <f>M48</f>
        <v>37.5</v>
      </c>
      <c r="O110" s="133"/>
    </row>
    <row r="111" spans="1:15" x14ac:dyDescent="0.3">
      <c r="A111" s="99" t="s">
        <v>240</v>
      </c>
      <c r="E111" s="69" t="s">
        <v>145</v>
      </c>
      <c r="F111" s="70" t="str">
        <f>'Res Tables'!C108&amp;" - "&amp;'Res Tables'!E108</f>
        <v>Rural Residential - Low Density Residential</v>
      </c>
      <c r="K111" s="60" t="s">
        <v>62</v>
      </c>
      <c r="L111" s="161">
        <f>'Res Tables'!O108</f>
        <v>10.450793650793651</v>
      </c>
      <c r="M111" s="162">
        <f>'Res Tables'!P108</f>
        <v>14.174603174603174</v>
      </c>
      <c r="O111" s="133"/>
    </row>
    <row r="112" spans="1:15" ht="15" thickBot="1" x14ac:dyDescent="0.35">
      <c r="A112" s="99" t="s">
        <v>148</v>
      </c>
      <c r="E112" s="69" t="s">
        <v>145</v>
      </c>
      <c r="F112" s="70" t="str">
        <f>A27</f>
        <v>Low Density Residential Zone - Other Areas - Remaining Areas</v>
      </c>
      <c r="K112" s="60" t="s">
        <v>62</v>
      </c>
      <c r="L112" s="163">
        <f>L33</f>
        <v>8.15</v>
      </c>
      <c r="M112" s="164">
        <f>M33</f>
        <v>11.5</v>
      </c>
      <c r="O112" s="133"/>
    </row>
  </sheetData>
  <pageMargins left="0.7" right="0.7" top="0.75" bottom="0.75" header="0.3" footer="0.3"/>
  <pageSetup paperSize="8" scale="70" fitToHeight="0" orientation="landscape" r:id="rId1"/>
  <rowBreaks count="2" manualBreakCount="2">
    <brk id="39" max="14" man="1"/>
    <brk id="7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2"/>
  <sheetViews>
    <sheetView view="pageBreakPreview" zoomScale="85" zoomScaleNormal="100" zoomScaleSheetLayoutView="85" workbookViewId="0">
      <selection activeCell="L14" sqref="L14"/>
    </sheetView>
  </sheetViews>
  <sheetFormatPr defaultColWidth="9.109375" defaultRowHeight="14.4" x14ac:dyDescent="0.3"/>
  <cols>
    <col min="1" max="1" width="41.33203125" style="97" customWidth="1"/>
    <col min="2" max="2" width="9.109375" style="97"/>
    <col min="3" max="3" width="14" style="97" customWidth="1"/>
    <col min="4" max="4" width="15.109375" style="97" customWidth="1"/>
    <col min="5" max="5" width="12.109375" style="97" customWidth="1"/>
    <col min="6" max="6" width="13.6640625" style="97" customWidth="1"/>
    <col min="7" max="7" width="11.5546875" style="97" customWidth="1"/>
    <col min="8" max="11" width="9.109375" style="97"/>
    <col min="12" max="12" width="11.5546875" style="95" customWidth="1"/>
    <col min="13" max="13" width="13.109375" style="97" customWidth="1"/>
    <col min="14" max="15" width="11.88671875" style="97" customWidth="1"/>
    <col min="16" max="16" width="9.109375" style="97" customWidth="1"/>
    <col min="17" max="17" width="65.6640625" style="97" bestFit="1" customWidth="1"/>
    <col min="18" max="16384" width="9.109375" style="97"/>
  </cols>
  <sheetData>
    <row r="1" spans="1:17" ht="15.6" x14ac:dyDescent="0.3">
      <c r="A1" s="98" t="s">
        <v>67</v>
      </c>
    </row>
    <row r="3" spans="1:17" ht="15.6" x14ac:dyDescent="0.3">
      <c r="A3" s="169" t="s">
        <v>112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3"/>
      <c r="M3" s="170"/>
      <c r="N3" s="170"/>
      <c r="O3" s="170"/>
      <c r="P3" s="170"/>
      <c r="Q3" s="170"/>
    </row>
    <row r="4" spans="1:17" x14ac:dyDescent="0.3">
      <c r="P4" s="95"/>
    </row>
    <row r="5" spans="1:17" ht="15" thickBot="1" x14ac:dyDescent="0.35">
      <c r="A5" s="99" t="s">
        <v>159</v>
      </c>
      <c r="P5" s="95"/>
    </row>
    <row r="6" spans="1:17" ht="42" thickBot="1" x14ac:dyDescent="0.35">
      <c r="A6" s="100" t="s">
        <v>47</v>
      </c>
      <c r="B6" s="101" t="s">
        <v>48</v>
      </c>
      <c r="C6" s="7" t="s">
        <v>3</v>
      </c>
      <c r="D6" s="7" t="s">
        <v>4</v>
      </c>
      <c r="E6" s="7" t="s">
        <v>89</v>
      </c>
      <c r="F6" s="7" t="s">
        <v>71</v>
      </c>
      <c r="G6" s="7" t="s">
        <v>68</v>
      </c>
      <c r="H6" s="7" t="s">
        <v>96</v>
      </c>
      <c r="I6" s="7" t="s">
        <v>69</v>
      </c>
      <c r="J6" s="7" t="s">
        <v>53</v>
      </c>
      <c r="K6" s="67" t="s">
        <v>54</v>
      </c>
      <c r="L6" s="174" t="s">
        <v>178</v>
      </c>
      <c r="M6" s="68" t="s">
        <v>55</v>
      </c>
      <c r="N6" s="7" t="s">
        <v>56</v>
      </c>
      <c r="O6" s="102" t="s">
        <v>57</v>
      </c>
      <c r="P6" s="95"/>
      <c r="Q6" s="103" t="s">
        <v>9</v>
      </c>
    </row>
    <row r="7" spans="1:17" ht="15" thickBot="1" x14ac:dyDescent="0.35">
      <c r="A7" s="88" t="s">
        <v>61</v>
      </c>
      <c r="B7" s="45">
        <v>10000</v>
      </c>
      <c r="C7" s="46">
        <v>0.2</v>
      </c>
      <c r="D7" s="45">
        <f>B7*(1-C7)</f>
        <v>8000</v>
      </c>
      <c r="E7" s="89">
        <v>0</v>
      </c>
      <c r="F7" s="90">
        <v>0.7</v>
      </c>
      <c r="G7" s="45">
        <f>F7*D7*E7</f>
        <v>0</v>
      </c>
      <c r="H7" s="45">
        <v>2</v>
      </c>
      <c r="I7" s="45">
        <v>250</v>
      </c>
      <c r="J7" s="47">
        <f>(H7*G7)/I7</f>
        <v>0</v>
      </c>
      <c r="K7" s="91">
        <f>(H7*F7*B7*E7)/I7</f>
        <v>0</v>
      </c>
      <c r="L7" s="175">
        <v>0</v>
      </c>
      <c r="M7" s="92">
        <v>1</v>
      </c>
      <c r="N7" s="93">
        <f>J7*L7*M7</f>
        <v>0</v>
      </c>
      <c r="O7" s="94">
        <f>K7*L7*M7</f>
        <v>0</v>
      </c>
      <c r="P7" s="95">
        <v>1</v>
      </c>
      <c r="Q7" s="96" t="s">
        <v>158</v>
      </c>
    </row>
    <row r="8" spans="1:17" ht="15" thickBot="1" x14ac:dyDescent="0.35">
      <c r="A8" s="104" t="s">
        <v>196</v>
      </c>
      <c r="B8" s="105"/>
      <c r="C8" s="105"/>
      <c r="D8" s="105"/>
      <c r="E8" s="105"/>
      <c r="F8" s="105"/>
      <c r="G8" s="105"/>
      <c r="H8" s="105"/>
      <c r="I8" s="105"/>
      <c r="J8" s="105"/>
      <c r="K8" s="60"/>
      <c r="L8" s="60" t="s">
        <v>177</v>
      </c>
      <c r="M8" s="106">
        <f>SUM(M7:M7)</f>
        <v>1</v>
      </c>
      <c r="N8" s="107">
        <f>SUM(N7:N7)</f>
        <v>0</v>
      </c>
      <c r="O8" s="108">
        <f>SUM(O7:O7)</f>
        <v>0</v>
      </c>
    </row>
    <row r="9" spans="1:17" x14ac:dyDescent="0.3">
      <c r="P9" s="95"/>
    </row>
    <row r="10" spans="1:17" ht="15" thickBot="1" x14ac:dyDescent="0.35">
      <c r="A10" s="99" t="s">
        <v>160</v>
      </c>
      <c r="L10" s="176"/>
      <c r="P10" s="95"/>
    </row>
    <row r="11" spans="1:17" ht="42" thickBot="1" x14ac:dyDescent="0.35">
      <c r="A11" s="100" t="s">
        <v>47</v>
      </c>
      <c r="B11" s="101" t="s">
        <v>48</v>
      </c>
      <c r="C11" s="7" t="s">
        <v>3</v>
      </c>
      <c r="D11" s="7" t="s">
        <v>4</v>
      </c>
      <c r="E11" s="7" t="s">
        <v>89</v>
      </c>
      <c r="F11" s="7" t="s">
        <v>71</v>
      </c>
      <c r="G11" s="7" t="s">
        <v>68</v>
      </c>
      <c r="H11" s="7" t="s">
        <v>52</v>
      </c>
      <c r="I11" s="7" t="s">
        <v>69</v>
      </c>
      <c r="J11" s="7" t="s">
        <v>53</v>
      </c>
      <c r="K11" s="67" t="s">
        <v>54</v>
      </c>
      <c r="L11" s="174" t="s">
        <v>178</v>
      </c>
      <c r="M11" s="68" t="s">
        <v>55</v>
      </c>
      <c r="N11" s="7" t="s">
        <v>56</v>
      </c>
      <c r="O11" s="102" t="s">
        <v>57</v>
      </c>
      <c r="P11" s="95"/>
      <c r="Q11" s="103" t="s">
        <v>9</v>
      </c>
    </row>
    <row r="12" spans="1:17" ht="15" thickBot="1" x14ac:dyDescent="0.35">
      <c r="A12" s="88" t="s">
        <v>61</v>
      </c>
      <c r="B12" s="45">
        <v>10000</v>
      </c>
      <c r="C12" s="46">
        <v>0.2</v>
      </c>
      <c r="D12" s="45">
        <f>B12*(1-C12)</f>
        <v>8000</v>
      </c>
      <c r="E12" s="89">
        <v>0</v>
      </c>
      <c r="F12" s="90">
        <v>0.7</v>
      </c>
      <c r="G12" s="45">
        <f>F12*D12*E12</f>
        <v>0</v>
      </c>
      <c r="H12" s="45">
        <v>2</v>
      </c>
      <c r="I12" s="45">
        <v>250</v>
      </c>
      <c r="J12" s="47">
        <f>(H12*G12)/I12</f>
        <v>0</v>
      </c>
      <c r="K12" s="91">
        <f>(H12*F12*B12*E12)/I12</f>
        <v>0</v>
      </c>
      <c r="L12" s="175">
        <v>0</v>
      </c>
      <c r="M12" s="92">
        <v>1</v>
      </c>
      <c r="N12" s="93">
        <f>J12*L12*M12</f>
        <v>0</v>
      </c>
      <c r="O12" s="94">
        <f>K12*L12*M12</f>
        <v>0</v>
      </c>
      <c r="P12" s="95">
        <v>1</v>
      </c>
      <c r="Q12" s="96" t="s">
        <v>158</v>
      </c>
    </row>
    <row r="13" spans="1:17" ht="15" thickBot="1" x14ac:dyDescent="0.35">
      <c r="A13" s="104" t="s">
        <v>196</v>
      </c>
      <c r="B13" s="105"/>
      <c r="C13" s="105"/>
      <c r="D13" s="105"/>
      <c r="E13" s="105"/>
      <c r="F13" s="105"/>
      <c r="G13" s="105"/>
      <c r="H13" s="105"/>
      <c r="I13" s="105"/>
      <c r="J13" s="105"/>
      <c r="K13" s="60"/>
      <c r="L13" s="60" t="s">
        <v>177</v>
      </c>
      <c r="M13" s="106">
        <f>SUM(M12:M12)</f>
        <v>1</v>
      </c>
      <c r="N13" s="107">
        <f>SUM(N12:N12)</f>
        <v>0</v>
      </c>
      <c r="O13" s="108">
        <f>SUM(O12:O12)</f>
        <v>0</v>
      </c>
      <c r="P13" s="95"/>
    </row>
    <row r="14" spans="1:17" x14ac:dyDescent="0.3">
      <c r="L14" s="176"/>
      <c r="P14" s="95"/>
    </row>
    <row r="15" spans="1:17" ht="15" thickBot="1" x14ac:dyDescent="0.35">
      <c r="A15" s="99" t="s">
        <v>130</v>
      </c>
      <c r="L15" s="176"/>
      <c r="P15" s="95"/>
    </row>
    <row r="16" spans="1:17" ht="40.5" customHeight="1" thickBot="1" x14ac:dyDescent="0.35">
      <c r="A16" s="100" t="s">
        <v>47</v>
      </c>
      <c r="B16" s="101" t="s">
        <v>48</v>
      </c>
      <c r="C16" s="7" t="s">
        <v>3</v>
      </c>
      <c r="D16" s="7" t="s">
        <v>4</v>
      </c>
      <c r="E16" s="7" t="s">
        <v>89</v>
      </c>
      <c r="F16" s="7" t="s">
        <v>71</v>
      </c>
      <c r="G16" s="7" t="s">
        <v>68</v>
      </c>
      <c r="H16" s="7" t="s">
        <v>52</v>
      </c>
      <c r="I16" s="7" t="s">
        <v>69</v>
      </c>
      <c r="J16" s="7" t="s">
        <v>53</v>
      </c>
      <c r="K16" s="67" t="s">
        <v>54</v>
      </c>
      <c r="L16" s="174" t="s">
        <v>178</v>
      </c>
      <c r="M16" s="68" t="s">
        <v>55</v>
      </c>
      <c r="N16" s="7" t="s">
        <v>56</v>
      </c>
      <c r="O16" s="102" t="s">
        <v>57</v>
      </c>
      <c r="P16" s="95"/>
      <c r="Q16" s="103" t="s">
        <v>9</v>
      </c>
    </row>
    <row r="17" spans="1:17" ht="15" thickBot="1" x14ac:dyDescent="0.35">
      <c r="A17" s="88" t="s">
        <v>61</v>
      </c>
      <c r="B17" s="45">
        <v>10000</v>
      </c>
      <c r="C17" s="46">
        <v>0.2</v>
      </c>
      <c r="D17" s="45">
        <f>B17*(1-C17)</f>
        <v>8000</v>
      </c>
      <c r="E17" s="89">
        <v>0</v>
      </c>
      <c r="F17" s="90">
        <v>0.7</v>
      </c>
      <c r="G17" s="45">
        <f>F17*D17*E17</f>
        <v>0</v>
      </c>
      <c r="H17" s="45">
        <v>2</v>
      </c>
      <c r="I17" s="45">
        <v>250</v>
      </c>
      <c r="J17" s="47">
        <f>(H17*G17)/I17</f>
        <v>0</v>
      </c>
      <c r="K17" s="91">
        <f>(H17*F17*B17*E17)/I17</f>
        <v>0</v>
      </c>
      <c r="L17" s="175">
        <v>0</v>
      </c>
      <c r="M17" s="92">
        <v>1</v>
      </c>
      <c r="N17" s="93">
        <f>J17*L17*M17</f>
        <v>0</v>
      </c>
      <c r="O17" s="94">
        <f>K17*L17*M17</f>
        <v>0</v>
      </c>
      <c r="P17" s="95">
        <v>1</v>
      </c>
      <c r="Q17" s="96" t="s">
        <v>158</v>
      </c>
    </row>
    <row r="18" spans="1:17" ht="15" thickBot="1" x14ac:dyDescent="0.35">
      <c r="A18" s="104" t="s">
        <v>196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60"/>
      <c r="L18" s="60" t="s">
        <v>177</v>
      </c>
      <c r="M18" s="106">
        <f>SUM(M17:M17)</f>
        <v>1</v>
      </c>
      <c r="N18" s="107">
        <f>SUM(N17:N17)</f>
        <v>0</v>
      </c>
      <c r="O18" s="108">
        <f>SUM(O17:O17)</f>
        <v>0</v>
      </c>
      <c r="P18" s="95"/>
    </row>
    <row r="19" spans="1:17" x14ac:dyDescent="0.3">
      <c r="L19" s="176"/>
      <c r="P19" s="95"/>
    </row>
    <row r="20" spans="1:17" ht="15.6" x14ac:dyDescent="0.3">
      <c r="A20" s="168" t="s">
        <v>110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77"/>
      <c r="M20" s="168"/>
      <c r="N20" s="168"/>
      <c r="O20" s="168"/>
      <c r="P20" s="168"/>
      <c r="Q20" s="168"/>
    </row>
    <row r="21" spans="1:17" x14ac:dyDescent="0.3">
      <c r="L21" s="176"/>
    </row>
    <row r="22" spans="1:17" ht="15" thickBot="1" x14ac:dyDescent="0.35">
      <c r="A22" s="99" t="s">
        <v>70</v>
      </c>
      <c r="L22" s="176"/>
      <c r="P22" s="95"/>
    </row>
    <row r="23" spans="1:17" ht="42" thickBot="1" x14ac:dyDescent="0.35">
      <c r="A23" s="100" t="s">
        <v>47</v>
      </c>
      <c r="B23" s="101" t="s">
        <v>48</v>
      </c>
      <c r="C23" s="7" t="s">
        <v>3</v>
      </c>
      <c r="D23" s="7" t="s">
        <v>4</v>
      </c>
      <c r="E23" s="7" t="s">
        <v>89</v>
      </c>
      <c r="F23" s="7" t="s">
        <v>71</v>
      </c>
      <c r="G23" s="7" t="s">
        <v>68</v>
      </c>
      <c r="H23" s="7" t="s">
        <v>96</v>
      </c>
      <c r="I23" s="7" t="s">
        <v>69</v>
      </c>
      <c r="J23" s="7" t="s">
        <v>53</v>
      </c>
      <c r="K23" s="67" t="s">
        <v>54</v>
      </c>
      <c r="L23" s="174" t="s">
        <v>178</v>
      </c>
      <c r="M23" s="68" t="s">
        <v>55</v>
      </c>
      <c r="N23" s="7" t="s">
        <v>56</v>
      </c>
      <c r="O23" s="102" t="s">
        <v>57</v>
      </c>
      <c r="P23" s="95"/>
      <c r="Q23" s="103" t="s">
        <v>9</v>
      </c>
    </row>
    <row r="24" spans="1:17" ht="15" thickBot="1" x14ac:dyDescent="0.35">
      <c r="A24" s="88" t="s">
        <v>61</v>
      </c>
      <c r="B24" s="45">
        <v>10000</v>
      </c>
      <c r="C24" s="46">
        <v>0.2</v>
      </c>
      <c r="D24" s="45">
        <f>B24*(1-C24)</f>
        <v>8000</v>
      </c>
      <c r="E24" s="109">
        <v>0.5</v>
      </c>
      <c r="F24" s="90">
        <v>0.7</v>
      </c>
      <c r="G24" s="45">
        <f>F24*D24*E24</f>
        <v>2800</v>
      </c>
      <c r="H24" s="45">
        <v>2</v>
      </c>
      <c r="I24" s="45">
        <v>200</v>
      </c>
      <c r="J24" s="47">
        <f>(H24*G24)/I24</f>
        <v>28</v>
      </c>
      <c r="K24" s="91">
        <f>(H24*F24*B24*E24)/I24</f>
        <v>35</v>
      </c>
      <c r="L24" s="175">
        <v>0.75</v>
      </c>
      <c r="M24" s="92">
        <v>1</v>
      </c>
      <c r="N24" s="93">
        <f>J24*L24*M24</f>
        <v>21</v>
      </c>
      <c r="O24" s="94">
        <f>K24*L24*M24</f>
        <v>26.25</v>
      </c>
      <c r="P24" s="95">
        <v>1</v>
      </c>
      <c r="Q24" s="96"/>
    </row>
    <row r="25" spans="1:17" ht="15" thickBot="1" x14ac:dyDescent="0.35">
      <c r="A25" s="104" t="s">
        <v>101</v>
      </c>
      <c r="B25" s="105"/>
      <c r="C25" s="105"/>
      <c r="D25" s="105"/>
      <c r="E25" s="105"/>
      <c r="F25" s="105"/>
      <c r="G25" s="105"/>
      <c r="H25" s="105"/>
      <c r="I25" s="105"/>
      <c r="J25" s="105"/>
      <c r="K25" s="60"/>
      <c r="L25" s="60" t="s">
        <v>177</v>
      </c>
      <c r="M25" s="106">
        <f>SUM(M24:M24)</f>
        <v>1</v>
      </c>
      <c r="N25" s="107">
        <f>SUM(N24:N24)</f>
        <v>21</v>
      </c>
      <c r="O25" s="108">
        <f>SUM(O24:O24)</f>
        <v>26.25</v>
      </c>
      <c r="P25" s="95"/>
    </row>
    <row r="26" spans="1:17" x14ac:dyDescent="0.3">
      <c r="A26" s="110"/>
      <c r="B26" s="110"/>
      <c r="C26" s="110"/>
      <c r="D26" s="110"/>
      <c r="E26" s="110"/>
      <c r="F26" s="65"/>
      <c r="G26" s="65"/>
      <c r="H26" s="105"/>
      <c r="I26" s="105"/>
      <c r="J26" s="105"/>
      <c r="K26" s="171"/>
      <c r="L26" s="178"/>
      <c r="M26" s="4"/>
      <c r="P26" s="95"/>
    </row>
    <row r="27" spans="1:17" ht="15" thickBot="1" x14ac:dyDescent="0.35">
      <c r="A27" s="99" t="s">
        <v>161</v>
      </c>
      <c r="L27" s="176"/>
    </row>
    <row r="28" spans="1:17" ht="42" thickBot="1" x14ac:dyDescent="0.35">
      <c r="A28" s="100" t="s">
        <v>47</v>
      </c>
      <c r="B28" s="101" t="s">
        <v>48</v>
      </c>
      <c r="C28" s="7" t="s">
        <v>3</v>
      </c>
      <c r="D28" s="7" t="s">
        <v>4</v>
      </c>
      <c r="E28" s="7" t="s">
        <v>89</v>
      </c>
      <c r="F28" s="7" t="s">
        <v>71</v>
      </c>
      <c r="G28" s="7" t="s">
        <v>68</v>
      </c>
      <c r="H28" s="7" t="s">
        <v>96</v>
      </c>
      <c r="I28" s="7" t="s">
        <v>69</v>
      </c>
      <c r="J28" s="7" t="s">
        <v>53</v>
      </c>
      <c r="K28" s="67" t="s">
        <v>54</v>
      </c>
      <c r="L28" s="174" t="s">
        <v>178</v>
      </c>
      <c r="M28" s="68" t="s">
        <v>55</v>
      </c>
      <c r="N28" s="7" t="s">
        <v>56</v>
      </c>
      <c r="O28" s="102" t="s">
        <v>57</v>
      </c>
      <c r="Q28" s="103" t="s">
        <v>9</v>
      </c>
    </row>
    <row r="29" spans="1:17" ht="15" thickBot="1" x14ac:dyDescent="0.35">
      <c r="A29" s="88" t="s">
        <v>61</v>
      </c>
      <c r="B29" s="45">
        <v>10000</v>
      </c>
      <c r="C29" s="46">
        <v>0.2</v>
      </c>
      <c r="D29" s="45">
        <f>B29*(1-C29)</f>
        <v>8000</v>
      </c>
      <c r="E29" s="109">
        <v>0.6</v>
      </c>
      <c r="F29" s="90">
        <v>0.6</v>
      </c>
      <c r="G29" s="45">
        <f>F29*D29*E29</f>
        <v>2880</v>
      </c>
      <c r="H29" s="45">
        <v>3</v>
      </c>
      <c r="I29" s="45">
        <v>200</v>
      </c>
      <c r="J29" s="47">
        <f>(H29*G29)/I29</f>
        <v>43.2</v>
      </c>
      <c r="K29" s="91">
        <f>(H29*F29*B29*E29)/I29</f>
        <v>54</v>
      </c>
      <c r="L29" s="175">
        <v>0.75</v>
      </c>
      <c r="M29" s="92">
        <v>1</v>
      </c>
      <c r="N29" s="93">
        <f>J29*L29*M29</f>
        <v>32.400000000000006</v>
      </c>
      <c r="O29" s="94">
        <f>K29*L29*M29</f>
        <v>40.5</v>
      </c>
      <c r="P29" s="95">
        <v>1</v>
      </c>
      <c r="Q29" s="96"/>
    </row>
    <row r="30" spans="1:17" ht="15" thickBot="1" x14ac:dyDescent="0.35">
      <c r="A30" s="104" t="s">
        <v>97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60"/>
      <c r="L30" s="60" t="s">
        <v>177</v>
      </c>
      <c r="M30" s="106">
        <f>SUM(M29:M29)</f>
        <v>1</v>
      </c>
      <c r="N30" s="107">
        <f>SUM(N29:N29)</f>
        <v>32.400000000000006</v>
      </c>
      <c r="O30" s="108">
        <f>SUM(O29:O29)</f>
        <v>40.5</v>
      </c>
      <c r="P30" s="111"/>
    </row>
    <row r="31" spans="1:17" x14ac:dyDescent="0.3">
      <c r="A31" s="110"/>
      <c r="B31" s="110"/>
      <c r="C31" s="110"/>
      <c r="D31" s="110"/>
      <c r="E31" s="110"/>
      <c r="F31" s="65"/>
      <c r="G31" s="65"/>
      <c r="H31" s="105"/>
      <c r="I31" s="105"/>
      <c r="J31" s="105"/>
      <c r="K31" s="105"/>
      <c r="L31" s="178"/>
      <c r="M31" s="4"/>
      <c r="P31" s="112"/>
    </row>
    <row r="32" spans="1:17" ht="15" thickBot="1" x14ac:dyDescent="0.35">
      <c r="A32" s="99" t="s">
        <v>162</v>
      </c>
      <c r="L32" s="176"/>
      <c r="P32" s="95"/>
    </row>
    <row r="33" spans="1:17" ht="42" thickBot="1" x14ac:dyDescent="0.35">
      <c r="A33" s="100" t="s">
        <v>47</v>
      </c>
      <c r="B33" s="101" t="s">
        <v>48</v>
      </c>
      <c r="C33" s="7" t="s">
        <v>3</v>
      </c>
      <c r="D33" s="7" t="s">
        <v>4</v>
      </c>
      <c r="E33" s="7" t="s">
        <v>89</v>
      </c>
      <c r="F33" s="7" t="s">
        <v>71</v>
      </c>
      <c r="G33" s="7" t="s">
        <v>68</v>
      </c>
      <c r="H33" s="7" t="s">
        <v>96</v>
      </c>
      <c r="I33" s="7" t="s">
        <v>69</v>
      </c>
      <c r="J33" s="7" t="s">
        <v>53</v>
      </c>
      <c r="K33" s="67" t="s">
        <v>54</v>
      </c>
      <c r="L33" s="174" t="s">
        <v>178</v>
      </c>
      <c r="M33" s="68" t="s">
        <v>55</v>
      </c>
      <c r="N33" s="7" t="s">
        <v>56</v>
      </c>
      <c r="O33" s="102" t="s">
        <v>57</v>
      </c>
      <c r="P33" s="95"/>
      <c r="Q33" s="103" t="s">
        <v>9</v>
      </c>
    </row>
    <row r="34" spans="1:17" ht="15" thickBot="1" x14ac:dyDescent="0.35">
      <c r="A34" s="88" t="s">
        <v>61</v>
      </c>
      <c r="B34" s="45">
        <v>10000</v>
      </c>
      <c r="C34" s="46">
        <v>0.2</v>
      </c>
      <c r="D34" s="45">
        <f>B34*(1-C34)</f>
        <v>8000</v>
      </c>
      <c r="E34" s="109">
        <v>0.5</v>
      </c>
      <c r="F34" s="90">
        <v>0.7</v>
      </c>
      <c r="G34" s="45">
        <f>F34*D34*E34</f>
        <v>2800</v>
      </c>
      <c r="H34" s="45">
        <v>2</v>
      </c>
      <c r="I34" s="45">
        <v>250</v>
      </c>
      <c r="J34" s="47">
        <f>(H34*G34)/I34</f>
        <v>22.4</v>
      </c>
      <c r="K34" s="91">
        <f>(H34*F34*B34*E34)/I34</f>
        <v>28</v>
      </c>
      <c r="L34" s="175">
        <v>0.75</v>
      </c>
      <c r="M34" s="92">
        <v>1</v>
      </c>
      <c r="N34" s="93">
        <f>J34*L34*M34</f>
        <v>16.799999999999997</v>
      </c>
      <c r="O34" s="94">
        <f>K34*L34*M34</f>
        <v>21</v>
      </c>
      <c r="P34" s="95">
        <v>1</v>
      </c>
      <c r="Q34" s="96"/>
    </row>
    <row r="35" spans="1:17" ht="15" thickBot="1" x14ac:dyDescent="0.35">
      <c r="A35" s="104" t="s">
        <v>101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60"/>
      <c r="L35" s="60" t="s">
        <v>177</v>
      </c>
      <c r="M35" s="106">
        <f>SUM(M34:M34)</f>
        <v>1</v>
      </c>
      <c r="N35" s="107">
        <f>SUM(N34:N34)</f>
        <v>16.799999999999997</v>
      </c>
      <c r="O35" s="108">
        <f>SUM(O34:O34)</f>
        <v>21</v>
      </c>
      <c r="P35" s="95"/>
    </row>
    <row r="36" spans="1:17" x14ac:dyDescent="0.3">
      <c r="L36" s="176"/>
      <c r="P36" s="95"/>
    </row>
    <row r="37" spans="1:17" ht="15" thickBot="1" x14ac:dyDescent="0.35">
      <c r="A37" s="99" t="s">
        <v>163</v>
      </c>
      <c r="L37" s="176"/>
      <c r="P37" s="95"/>
    </row>
    <row r="38" spans="1:17" ht="42" thickBot="1" x14ac:dyDescent="0.35">
      <c r="A38" s="100" t="s">
        <v>47</v>
      </c>
      <c r="B38" s="101" t="s">
        <v>48</v>
      </c>
      <c r="C38" s="7" t="s">
        <v>3</v>
      </c>
      <c r="D38" s="7" t="s">
        <v>4</v>
      </c>
      <c r="E38" s="7" t="s">
        <v>89</v>
      </c>
      <c r="F38" s="7" t="s">
        <v>71</v>
      </c>
      <c r="G38" s="7" t="s">
        <v>68</v>
      </c>
      <c r="H38" s="7" t="s">
        <v>96</v>
      </c>
      <c r="I38" s="7" t="s">
        <v>69</v>
      </c>
      <c r="J38" s="7" t="s">
        <v>53</v>
      </c>
      <c r="K38" s="67" t="s">
        <v>54</v>
      </c>
      <c r="L38" s="174" t="s">
        <v>178</v>
      </c>
      <c r="M38" s="68" t="s">
        <v>55</v>
      </c>
      <c r="N38" s="7" t="s">
        <v>56</v>
      </c>
      <c r="O38" s="102" t="s">
        <v>57</v>
      </c>
      <c r="P38" s="95"/>
      <c r="Q38" s="103" t="s">
        <v>9</v>
      </c>
    </row>
    <row r="39" spans="1:17" ht="15" thickBot="1" x14ac:dyDescent="0.35">
      <c r="A39" s="88" t="s">
        <v>61</v>
      </c>
      <c r="B39" s="45">
        <v>10000</v>
      </c>
      <c r="C39" s="46">
        <v>0.2</v>
      </c>
      <c r="D39" s="45">
        <f>B39*(1-C39)</f>
        <v>8000</v>
      </c>
      <c r="E39" s="109">
        <v>0.5</v>
      </c>
      <c r="F39" s="90">
        <v>0.7</v>
      </c>
      <c r="G39" s="45">
        <f>F39*D39*E39</f>
        <v>2800</v>
      </c>
      <c r="H39" s="45">
        <v>2</v>
      </c>
      <c r="I39" s="45">
        <v>250</v>
      </c>
      <c r="J39" s="47">
        <f>(H39*G39)/I39</f>
        <v>22.4</v>
      </c>
      <c r="K39" s="91">
        <f>(H39*F39*B39*E39)/I39</f>
        <v>28</v>
      </c>
      <c r="L39" s="175">
        <v>0.75</v>
      </c>
      <c r="M39" s="92">
        <v>1</v>
      </c>
      <c r="N39" s="93">
        <f>J39*M39</f>
        <v>22.4</v>
      </c>
      <c r="O39" s="94">
        <f>K39*M39</f>
        <v>28</v>
      </c>
      <c r="P39" s="95">
        <v>1</v>
      </c>
      <c r="Q39" s="96"/>
    </row>
    <row r="40" spans="1:17" ht="15" thickBot="1" x14ac:dyDescent="0.35">
      <c r="A40" s="104" t="s">
        <v>101</v>
      </c>
      <c r="B40" s="105"/>
      <c r="C40" s="105"/>
      <c r="D40" s="105"/>
      <c r="E40" s="105"/>
      <c r="F40" s="105"/>
      <c r="G40" s="105"/>
      <c r="H40" s="105"/>
      <c r="I40" s="105"/>
      <c r="J40" s="105"/>
      <c r="K40" s="60"/>
      <c r="L40" s="60" t="s">
        <v>177</v>
      </c>
      <c r="M40" s="106">
        <f>SUM(M39:M39)</f>
        <v>1</v>
      </c>
      <c r="N40" s="107">
        <f>SUM(N39:N39)</f>
        <v>22.4</v>
      </c>
      <c r="O40" s="108">
        <f>SUM(O39:O39)</f>
        <v>28</v>
      </c>
      <c r="P40" s="95"/>
    </row>
    <row r="41" spans="1:17" x14ac:dyDescent="0.3">
      <c r="L41" s="176"/>
      <c r="P41" s="95"/>
    </row>
    <row r="42" spans="1:17" ht="15.6" x14ac:dyDescent="0.3">
      <c r="A42" s="167" t="s">
        <v>111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79"/>
      <c r="M42" s="167"/>
      <c r="N42" s="167"/>
      <c r="O42" s="167"/>
      <c r="P42" s="167"/>
      <c r="Q42" s="167"/>
    </row>
    <row r="43" spans="1:17" x14ac:dyDescent="0.3">
      <c r="L43" s="176"/>
      <c r="P43" s="95"/>
    </row>
    <row r="44" spans="1:17" ht="15" thickBot="1" x14ac:dyDescent="0.35">
      <c r="A44" s="99" t="s">
        <v>164</v>
      </c>
      <c r="L44" s="176"/>
      <c r="P44" s="95"/>
    </row>
    <row r="45" spans="1:17" ht="42" thickBot="1" x14ac:dyDescent="0.35">
      <c r="A45" s="100" t="s">
        <v>47</v>
      </c>
      <c r="B45" s="101" t="s">
        <v>48</v>
      </c>
      <c r="C45" s="7" t="s">
        <v>3</v>
      </c>
      <c r="D45" s="7" t="s">
        <v>4</v>
      </c>
      <c r="E45" s="7" t="s">
        <v>89</v>
      </c>
      <c r="F45" s="7" t="s">
        <v>71</v>
      </c>
      <c r="G45" s="7" t="s">
        <v>68</v>
      </c>
      <c r="H45" s="7" t="s">
        <v>96</v>
      </c>
      <c r="I45" s="7" t="s">
        <v>69</v>
      </c>
      <c r="J45" s="7" t="s">
        <v>53</v>
      </c>
      <c r="K45" s="67" t="s">
        <v>54</v>
      </c>
      <c r="L45" s="174" t="s">
        <v>178</v>
      </c>
      <c r="M45" s="68" t="s">
        <v>55</v>
      </c>
      <c r="N45" s="7" t="s">
        <v>56</v>
      </c>
      <c r="O45" s="102" t="s">
        <v>57</v>
      </c>
      <c r="P45" s="95"/>
      <c r="Q45" s="103" t="s">
        <v>9</v>
      </c>
    </row>
    <row r="46" spans="1:17" ht="15" thickBot="1" x14ac:dyDescent="0.35">
      <c r="A46" s="88" t="s">
        <v>61</v>
      </c>
      <c r="B46" s="45">
        <v>10000</v>
      </c>
      <c r="C46" s="46">
        <v>0.2</v>
      </c>
      <c r="D46" s="45">
        <f>B46*(1-C46)</f>
        <v>8000</v>
      </c>
      <c r="E46" s="109">
        <v>0.6</v>
      </c>
      <c r="F46" s="90">
        <v>0.6</v>
      </c>
      <c r="G46" s="45">
        <f>F46*D46*E46</f>
        <v>2880</v>
      </c>
      <c r="H46" s="45">
        <v>3</v>
      </c>
      <c r="I46" s="45">
        <v>200</v>
      </c>
      <c r="J46" s="47">
        <f>(H46*G46)/I46</f>
        <v>43.2</v>
      </c>
      <c r="K46" s="91">
        <f>(H46*F46*B46*E46)/I46</f>
        <v>54</v>
      </c>
      <c r="L46" s="175">
        <v>0.5</v>
      </c>
      <c r="M46" s="92">
        <v>1</v>
      </c>
      <c r="N46" s="93">
        <f>J46*L46*M46</f>
        <v>21.6</v>
      </c>
      <c r="O46" s="94">
        <f>K46*L46*M46</f>
        <v>27</v>
      </c>
      <c r="P46" s="95">
        <v>1</v>
      </c>
      <c r="Q46" s="96"/>
    </row>
    <row r="47" spans="1:17" ht="15" thickBot="1" x14ac:dyDescent="0.35">
      <c r="A47" s="104" t="s">
        <v>97</v>
      </c>
      <c r="B47" s="105"/>
      <c r="C47" s="105"/>
      <c r="D47" s="105"/>
      <c r="E47" s="105"/>
      <c r="F47" s="105"/>
      <c r="G47" s="105"/>
      <c r="H47" s="105"/>
      <c r="I47" s="105"/>
      <c r="J47" s="105"/>
      <c r="K47" s="60"/>
      <c r="L47" s="60" t="s">
        <v>177</v>
      </c>
      <c r="M47" s="106">
        <f>SUM(M46:M46)</f>
        <v>1</v>
      </c>
      <c r="N47" s="107">
        <f>SUM(N46:N46)</f>
        <v>21.6</v>
      </c>
      <c r="O47" s="108">
        <f>SUM(O46:O46)</f>
        <v>27</v>
      </c>
      <c r="P47" s="111"/>
    </row>
    <row r="48" spans="1:17" x14ac:dyDescent="0.3">
      <c r="F48" s="185"/>
      <c r="L48" s="176"/>
      <c r="P48" s="95"/>
    </row>
    <row r="49" spans="1:17" ht="15" thickBot="1" x14ac:dyDescent="0.35">
      <c r="A49" s="99" t="s">
        <v>165</v>
      </c>
      <c r="L49" s="176"/>
      <c r="P49" s="95"/>
    </row>
    <row r="50" spans="1:17" ht="42" thickBot="1" x14ac:dyDescent="0.35">
      <c r="A50" s="100" t="s">
        <v>47</v>
      </c>
      <c r="B50" s="101" t="s">
        <v>48</v>
      </c>
      <c r="C50" s="7" t="s">
        <v>3</v>
      </c>
      <c r="D50" s="7" t="s">
        <v>4</v>
      </c>
      <c r="E50" s="7" t="s">
        <v>89</v>
      </c>
      <c r="F50" s="7" t="s">
        <v>71</v>
      </c>
      <c r="G50" s="7" t="s">
        <v>68</v>
      </c>
      <c r="H50" s="7" t="s">
        <v>96</v>
      </c>
      <c r="I50" s="7" t="s">
        <v>69</v>
      </c>
      <c r="J50" s="7" t="s">
        <v>53</v>
      </c>
      <c r="K50" s="67" t="s">
        <v>54</v>
      </c>
      <c r="L50" s="174" t="s">
        <v>178</v>
      </c>
      <c r="M50" s="68" t="s">
        <v>55</v>
      </c>
      <c r="N50" s="7" t="s">
        <v>56</v>
      </c>
      <c r="O50" s="102" t="s">
        <v>57</v>
      </c>
      <c r="P50" s="95"/>
      <c r="Q50" s="103" t="s">
        <v>9</v>
      </c>
    </row>
    <row r="51" spans="1:17" ht="15" thickBot="1" x14ac:dyDescent="0.35">
      <c r="A51" s="88" t="s">
        <v>61</v>
      </c>
      <c r="B51" s="45">
        <v>10000</v>
      </c>
      <c r="C51" s="46">
        <v>0.2</v>
      </c>
      <c r="D51" s="45">
        <f>B51*(1-C51)</f>
        <v>8000</v>
      </c>
      <c r="E51" s="109">
        <v>0.6</v>
      </c>
      <c r="F51" s="90">
        <v>0.6</v>
      </c>
      <c r="G51" s="45">
        <f>F51*D51*E51</f>
        <v>2880</v>
      </c>
      <c r="H51" s="45">
        <v>3</v>
      </c>
      <c r="I51" s="45">
        <v>200</v>
      </c>
      <c r="J51" s="47">
        <f>(H51*G51)/I51</f>
        <v>43.2</v>
      </c>
      <c r="K51" s="91">
        <f>(H51*F51*B51*E51)/I51</f>
        <v>54</v>
      </c>
      <c r="L51" s="175">
        <v>0.5</v>
      </c>
      <c r="M51" s="92">
        <v>1</v>
      </c>
      <c r="N51" s="93">
        <f>J51*L51*M51</f>
        <v>21.6</v>
      </c>
      <c r="O51" s="94">
        <f>K51*L51*M51</f>
        <v>27</v>
      </c>
      <c r="P51" s="95">
        <v>1</v>
      </c>
      <c r="Q51" s="96"/>
    </row>
    <row r="52" spans="1:17" ht="15" thickBot="1" x14ac:dyDescent="0.35">
      <c r="A52" s="104" t="s">
        <v>97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60"/>
      <c r="L52" s="60" t="s">
        <v>177</v>
      </c>
      <c r="M52" s="106">
        <f>SUM(M51:M51)</f>
        <v>1</v>
      </c>
      <c r="N52" s="107">
        <f>SUM(N51:N51)</f>
        <v>21.6</v>
      </c>
      <c r="O52" s="108">
        <f>SUM(O51:O51)</f>
        <v>27</v>
      </c>
      <c r="P52" s="111"/>
    </row>
    <row r="53" spans="1:17" x14ac:dyDescent="0.3">
      <c r="L53" s="176"/>
      <c r="P53" s="95"/>
    </row>
    <row r="54" spans="1:17" ht="15.6" x14ac:dyDescent="0.3">
      <c r="A54" s="166" t="s">
        <v>114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80"/>
      <c r="M54" s="165"/>
      <c r="N54" s="165"/>
      <c r="O54" s="165"/>
      <c r="P54" s="165"/>
      <c r="Q54" s="165"/>
    </row>
    <row r="55" spans="1:17" x14ac:dyDescent="0.3">
      <c r="L55" s="176"/>
      <c r="P55" s="95"/>
    </row>
    <row r="56" spans="1:17" ht="15" thickBot="1" x14ac:dyDescent="0.35">
      <c r="A56" s="99" t="s">
        <v>90</v>
      </c>
      <c r="L56" s="176"/>
      <c r="P56" s="95"/>
    </row>
    <row r="57" spans="1:17" ht="42" thickBot="1" x14ac:dyDescent="0.35">
      <c r="A57" s="100" t="s">
        <v>47</v>
      </c>
      <c r="B57" s="101" t="s">
        <v>48</v>
      </c>
      <c r="C57" s="7" t="s">
        <v>3</v>
      </c>
      <c r="D57" s="7" t="s">
        <v>4</v>
      </c>
      <c r="E57" s="7" t="s">
        <v>89</v>
      </c>
      <c r="F57" s="7" t="s">
        <v>71</v>
      </c>
      <c r="G57" s="7" t="s">
        <v>68</v>
      </c>
      <c r="H57" s="7" t="s">
        <v>52</v>
      </c>
      <c r="I57" s="7" t="s">
        <v>69</v>
      </c>
      <c r="J57" s="7" t="s">
        <v>53</v>
      </c>
      <c r="K57" s="67" t="s">
        <v>54</v>
      </c>
      <c r="L57" s="174" t="s">
        <v>178</v>
      </c>
      <c r="M57" s="68" t="s">
        <v>55</v>
      </c>
      <c r="N57" s="7" t="s">
        <v>56</v>
      </c>
      <c r="O57" s="102" t="s">
        <v>57</v>
      </c>
      <c r="P57" s="95"/>
      <c r="Q57" s="103" t="s">
        <v>9</v>
      </c>
    </row>
    <row r="58" spans="1:17" ht="15" thickBot="1" x14ac:dyDescent="0.35">
      <c r="A58" s="88" t="s">
        <v>61</v>
      </c>
      <c r="B58" s="45">
        <v>10000</v>
      </c>
      <c r="C58" s="46">
        <v>0.2</v>
      </c>
      <c r="D58" s="45">
        <f>B58*(1-C58)</f>
        <v>8000</v>
      </c>
      <c r="E58" s="109">
        <v>0.6</v>
      </c>
      <c r="F58" s="90">
        <v>0.6</v>
      </c>
      <c r="G58" s="45">
        <f>F58*D58*E58</f>
        <v>2880</v>
      </c>
      <c r="H58" s="45">
        <v>3</v>
      </c>
      <c r="I58" s="45">
        <v>200</v>
      </c>
      <c r="J58" s="47">
        <f>(H58*G58)/I58</f>
        <v>43.2</v>
      </c>
      <c r="K58" s="91">
        <f>(H58*F58*B58*E58)/I58</f>
        <v>54</v>
      </c>
      <c r="L58" s="175">
        <v>0.5</v>
      </c>
      <c r="M58" s="92">
        <v>1</v>
      </c>
      <c r="N58" s="93">
        <f>J58*L58*M58</f>
        <v>21.6</v>
      </c>
      <c r="O58" s="94">
        <f>K58*L58*M58</f>
        <v>27</v>
      </c>
      <c r="P58" s="95">
        <v>1</v>
      </c>
      <c r="Q58" s="96"/>
    </row>
    <row r="59" spans="1:17" ht="15" thickBot="1" x14ac:dyDescent="0.35">
      <c r="A59" s="104" t="s">
        <v>103</v>
      </c>
      <c r="B59" s="105"/>
      <c r="C59" s="105"/>
      <c r="D59" s="105"/>
      <c r="E59" s="105"/>
      <c r="F59" s="105"/>
      <c r="G59" s="105"/>
      <c r="H59" s="105"/>
      <c r="I59" s="105"/>
      <c r="J59" s="105"/>
      <c r="K59" s="60"/>
      <c r="L59" s="60" t="s">
        <v>177</v>
      </c>
      <c r="M59" s="106">
        <f>SUM(M58:M58)</f>
        <v>1</v>
      </c>
      <c r="N59" s="107">
        <f>SUM(N58:N58)</f>
        <v>21.6</v>
      </c>
      <c r="O59" s="108">
        <f>SUM(O58:O58)</f>
        <v>27</v>
      </c>
    </row>
    <row r="60" spans="1:17" x14ac:dyDescent="0.3">
      <c r="A60" s="110"/>
      <c r="B60" s="110"/>
      <c r="C60" s="110"/>
      <c r="D60" s="110"/>
      <c r="E60" s="110"/>
      <c r="F60" s="65"/>
      <c r="G60" s="65"/>
      <c r="H60" s="105"/>
      <c r="I60" s="105"/>
      <c r="J60" s="105"/>
      <c r="K60" s="105"/>
      <c r="L60" s="176"/>
    </row>
    <row r="61" spans="1:17" ht="15.6" x14ac:dyDescent="0.3">
      <c r="A61" s="172" t="s">
        <v>113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81"/>
      <c r="M61" s="172"/>
      <c r="N61" s="172"/>
      <c r="O61" s="172"/>
      <c r="P61" s="172"/>
      <c r="Q61" s="172"/>
    </row>
    <row r="62" spans="1:17" x14ac:dyDescent="0.3">
      <c r="L62" s="176"/>
      <c r="P62" s="95"/>
    </row>
    <row r="63" spans="1:17" ht="15" thickBot="1" x14ac:dyDescent="0.35">
      <c r="A63" s="99" t="s">
        <v>166</v>
      </c>
      <c r="L63" s="176"/>
      <c r="P63" s="95"/>
    </row>
    <row r="64" spans="1:17" ht="42" thickBot="1" x14ac:dyDescent="0.35">
      <c r="A64" s="100" t="s">
        <v>47</v>
      </c>
      <c r="B64" s="101" t="s">
        <v>48</v>
      </c>
      <c r="C64" s="7" t="s">
        <v>3</v>
      </c>
      <c r="D64" s="7" t="s">
        <v>4</v>
      </c>
      <c r="E64" s="7" t="s">
        <v>89</v>
      </c>
      <c r="F64" s="7" t="s">
        <v>71</v>
      </c>
      <c r="G64" s="7" t="s">
        <v>68</v>
      </c>
      <c r="H64" s="7" t="s">
        <v>52</v>
      </c>
      <c r="I64" s="7" t="s">
        <v>69</v>
      </c>
      <c r="J64" s="7" t="s">
        <v>53</v>
      </c>
      <c r="K64" s="67" t="s">
        <v>54</v>
      </c>
      <c r="L64" s="174" t="s">
        <v>178</v>
      </c>
      <c r="M64" s="68" t="s">
        <v>55</v>
      </c>
      <c r="N64" s="7" t="s">
        <v>56</v>
      </c>
      <c r="O64" s="102" t="s">
        <v>57</v>
      </c>
      <c r="P64" s="95"/>
      <c r="Q64" s="103" t="s">
        <v>9</v>
      </c>
    </row>
    <row r="65" spans="1:17" ht="15" thickBot="1" x14ac:dyDescent="0.35">
      <c r="A65" s="88" t="s">
        <v>61</v>
      </c>
      <c r="B65" s="45">
        <v>10000</v>
      </c>
      <c r="C65" s="46">
        <v>0.2</v>
      </c>
      <c r="D65" s="45">
        <f>B65*(1-C65)</f>
        <v>8000</v>
      </c>
      <c r="E65" s="109">
        <v>0.65</v>
      </c>
      <c r="F65" s="90">
        <v>0.45</v>
      </c>
      <c r="G65" s="45">
        <f>F65*D65*E65</f>
        <v>2340</v>
      </c>
      <c r="H65" s="45">
        <v>9</v>
      </c>
      <c r="I65" s="45">
        <v>200</v>
      </c>
      <c r="J65" s="47">
        <f>(H65*G65)/I65</f>
        <v>105.3</v>
      </c>
      <c r="K65" s="91">
        <f>(H65*F65*B65*E65)/I65</f>
        <v>131.625</v>
      </c>
      <c r="L65" s="175">
        <v>0.5</v>
      </c>
      <c r="M65" s="92">
        <v>1</v>
      </c>
      <c r="N65" s="93">
        <f>J65*L65*M65</f>
        <v>52.65</v>
      </c>
      <c r="O65" s="94">
        <f>K65*L65*M65</f>
        <v>65.8125</v>
      </c>
      <c r="P65" s="95">
        <v>1</v>
      </c>
      <c r="Q65" s="96"/>
    </row>
    <row r="66" spans="1:17" ht="15" thickBot="1" x14ac:dyDescent="0.35">
      <c r="A66" s="104" t="s">
        <v>102</v>
      </c>
      <c r="B66" s="105"/>
      <c r="C66" s="105"/>
      <c r="D66" s="105"/>
      <c r="E66" s="105"/>
      <c r="F66" s="105"/>
      <c r="G66" s="105"/>
      <c r="H66" s="105"/>
      <c r="I66" s="105"/>
      <c r="J66" s="105"/>
      <c r="K66" s="60"/>
      <c r="L66" s="60" t="s">
        <v>177</v>
      </c>
      <c r="M66" s="106">
        <f>SUM(M65:M65)</f>
        <v>1</v>
      </c>
      <c r="N66" s="107">
        <f>SUM(N65:N65)</f>
        <v>52.65</v>
      </c>
      <c r="O66" s="108">
        <f>SUM(O65:O65)</f>
        <v>65.8125</v>
      </c>
      <c r="P66" s="95"/>
    </row>
    <row r="67" spans="1:17" x14ac:dyDescent="0.3">
      <c r="L67" s="176"/>
      <c r="P67" s="95"/>
    </row>
    <row r="68" spans="1:17" ht="15" thickBot="1" x14ac:dyDescent="0.35">
      <c r="A68" s="99" t="s">
        <v>167</v>
      </c>
      <c r="L68" s="176"/>
      <c r="P68" s="95"/>
    </row>
    <row r="69" spans="1:17" ht="42" thickBot="1" x14ac:dyDescent="0.35">
      <c r="A69" s="100" t="s">
        <v>47</v>
      </c>
      <c r="B69" s="101" t="s">
        <v>48</v>
      </c>
      <c r="C69" s="7" t="s">
        <v>3</v>
      </c>
      <c r="D69" s="7" t="s">
        <v>4</v>
      </c>
      <c r="E69" s="7" t="s">
        <v>89</v>
      </c>
      <c r="F69" s="7" t="s">
        <v>71</v>
      </c>
      <c r="G69" s="7" t="s">
        <v>68</v>
      </c>
      <c r="H69" s="7" t="s">
        <v>52</v>
      </c>
      <c r="I69" s="7" t="s">
        <v>69</v>
      </c>
      <c r="J69" s="7" t="s">
        <v>53</v>
      </c>
      <c r="K69" s="67" t="s">
        <v>54</v>
      </c>
      <c r="L69" s="174" t="s">
        <v>178</v>
      </c>
      <c r="M69" s="68" t="s">
        <v>55</v>
      </c>
      <c r="N69" s="7" t="s">
        <v>56</v>
      </c>
      <c r="O69" s="102" t="s">
        <v>57</v>
      </c>
      <c r="P69" s="95"/>
      <c r="Q69" s="103" t="s">
        <v>9</v>
      </c>
    </row>
    <row r="70" spans="1:17" ht="15" thickBot="1" x14ac:dyDescent="0.35">
      <c r="A70" s="88" t="s">
        <v>61</v>
      </c>
      <c r="B70" s="45">
        <v>10000</v>
      </c>
      <c r="C70" s="46">
        <v>0.2</v>
      </c>
      <c r="D70" s="45">
        <f>B70*(1-C70)</f>
        <v>8000</v>
      </c>
      <c r="E70" s="109">
        <v>0.65</v>
      </c>
      <c r="F70" s="90">
        <v>0.45</v>
      </c>
      <c r="G70" s="45">
        <f>F70*D70*E70</f>
        <v>2340</v>
      </c>
      <c r="H70" s="45">
        <v>9</v>
      </c>
      <c r="I70" s="45">
        <v>200</v>
      </c>
      <c r="J70" s="47">
        <f>(H70*G70)/I70</f>
        <v>105.3</v>
      </c>
      <c r="K70" s="91">
        <f>(H70*F70*B70*E70)/I70</f>
        <v>131.625</v>
      </c>
      <c r="L70" s="175">
        <v>0.5</v>
      </c>
      <c r="M70" s="92">
        <v>1</v>
      </c>
      <c r="N70" s="93">
        <f>J70*L70*M70</f>
        <v>52.65</v>
      </c>
      <c r="O70" s="94">
        <f>K70*L70*M70</f>
        <v>65.8125</v>
      </c>
      <c r="P70" s="95">
        <v>1</v>
      </c>
      <c r="Q70" s="96" t="s">
        <v>168</v>
      </c>
    </row>
    <row r="71" spans="1:17" ht="15" thickBot="1" x14ac:dyDescent="0.35">
      <c r="A71" s="104" t="s">
        <v>102</v>
      </c>
      <c r="B71" s="105"/>
      <c r="C71" s="105"/>
      <c r="D71" s="105"/>
      <c r="E71" s="105"/>
      <c r="F71" s="105"/>
      <c r="G71" s="105"/>
      <c r="H71" s="105"/>
      <c r="I71" s="105"/>
      <c r="J71" s="105"/>
      <c r="K71" s="60"/>
      <c r="L71" s="60" t="s">
        <v>177</v>
      </c>
      <c r="M71" s="106">
        <f>SUM(M70:M70)</f>
        <v>1</v>
      </c>
      <c r="N71" s="107">
        <f>SUM(N70:N70)</f>
        <v>52.65</v>
      </c>
      <c r="O71" s="108">
        <f>SUM(O70:O70)</f>
        <v>65.8125</v>
      </c>
      <c r="P71" s="95"/>
    </row>
    <row r="72" spans="1:17" x14ac:dyDescent="0.3">
      <c r="L72" s="176"/>
      <c r="P72" s="95"/>
    </row>
    <row r="73" spans="1:17" ht="15" thickBot="1" x14ac:dyDescent="0.35">
      <c r="A73" s="99" t="s">
        <v>169</v>
      </c>
      <c r="L73" s="176"/>
      <c r="P73" s="95"/>
    </row>
    <row r="74" spans="1:17" ht="42" thickBot="1" x14ac:dyDescent="0.35">
      <c r="A74" s="100" t="s">
        <v>47</v>
      </c>
      <c r="B74" s="101" t="s">
        <v>48</v>
      </c>
      <c r="C74" s="7" t="s">
        <v>3</v>
      </c>
      <c r="D74" s="7" t="s">
        <v>4</v>
      </c>
      <c r="E74" s="7" t="s">
        <v>89</v>
      </c>
      <c r="F74" s="7" t="s">
        <v>71</v>
      </c>
      <c r="G74" s="7" t="s">
        <v>68</v>
      </c>
      <c r="H74" s="7" t="s">
        <v>52</v>
      </c>
      <c r="I74" s="7" t="s">
        <v>69</v>
      </c>
      <c r="J74" s="7" t="s">
        <v>53</v>
      </c>
      <c r="K74" s="67" t="s">
        <v>54</v>
      </c>
      <c r="L74" s="174" t="s">
        <v>178</v>
      </c>
      <c r="M74" s="68" t="s">
        <v>55</v>
      </c>
      <c r="N74" s="7" t="s">
        <v>56</v>
      </c>
      <c r="O74" s="102" t="s">
        <v>57</v>
      </c>
      <c r="P74" s="95"/>
      <c r="Q74" s="103" t="s">
        <v>9</v>
      </c>
    </row>
    <row r="75" spans="1:17" ht="15" thickBot="1" x14ac:dyDescent="0.35">
      <c r="A75" s="88" t="s">
        <v>61</v>
      </c>
      <c r="B75" s="45">
        <v>10000</v>
      </c>
      <c r="C75" s="46">
        <v>0.2</v>
      </c>
      <c r="D75" s="45">
        <f>B75*(1-C75)</f>
        <v>8000</v>
      </c>
      <c r="E75" s="109">
        <v>0.65</v>
      </c>
      <c r="F75" s="90">
        <v>0.55000000000000004</v>
      </c>
      <c r="G75" s="45">
        <f>F75*D75*E75</f>
        <v>2860</v>
      </c>
      <c r="H75" s="45">
        <v>4</v>
      </c>
      <c r="I75" s="45">
        <v>200</v>
      </c>
      <c r="J75" s="47">
        <f>(H75*G75)/I75</f>
        <v>57.2</v>
      </c>
      <c r="K75" s="91">
        <f>(H75*F75*B75*E75)/I75</f>
        <v>71.5</v>
      </c>
      <c r="L75" s="175">
        <v>0.5</v>
      </c>
      <c r="M75" s="92">
        <v>1</v>
      </c>
      <c r="N75" s="93">
        <f>J75*L75*M75</f>
        <v>28.6</v>
      </c>
      <c r="O75" s="94">
        <f>K75*L75*M75</f>
        <v>35.75</v>
      </c>
      <c r="P75" s="95">
        <v>1</v>
      </c>
      <c r="Q75" s="96"/>
    </row>
    <row r="76" spans="1:17" ht="15" thickBot="1" x14ac:dyDescent="0.35">
      <c r="A76" s="104" t="s">
        <v>103</v>
      </c>
      <c r="B76" s="105"/>
      <c r="C76" s="105"/>
      <c r="D76" s="105"/>
      <c r="E76" s="105"/>
      <c r="F76" s="105"/>
      <c r="G76" s="105"/>
      <c r="H76" s="105"/>
      <c r="I76" s="105"/>
      <c r="J76" s="105"/>
      <c r="K76" s="60"/>
      <c r="L76" s="60" t="s">
        <v>177</v>
      </c>
      <c r="M76" s="106">
        <f>SUM(M75:M75)</f>
        <v>1</v>
      </c>
      <c r="N76" s="107">
        <f>SUM(N75:N75)</f>
        <v>28.6</v>
      </c>
      <c r="O76" s="108">
        <f>SUM(O75:O75)</f>
        <v>35.75</v>
      </c>
      <c r="P76" s="95"/>
    </row>
    <row r="77" spans="1:17" x14ac:dyDescent="0.3">
      <c r="L77" s="176"/>
      <c r="P77" s="95"/>
    </row>
    <row r="78" spans="1:17" ht="15" thickBot="1" x14ac:dyDescent="0.35">
      <c r="A78" s="99" t="s">
        <v>170</v>
      </c>
      <c r="L78" s="176"/>
      <c r="P78" s="95"/>
    </row>
    <row r="79" spans="1:17" ht="42" thickBot="1" x14ac:dyDescent="0.35">
      <c r="A79" s="100" t="s">
        <v>47</v>
      </c>
      <c r="B79" s="101" t="s">
        <v>48</v>
      </c>
      <c r="C79" s="7" t="s">
        <v>3</v>
      </c>
      <c r="D79" s="7" t="s">
        <v>4</v>
      </c>
      <c r="E79" s="7" t="s">
        <v>89</v>
      </c>
      <c r="F79" s="7" t="s">
        <v>71</v>
      </c>
      <c r="G79" s="7" t="s">
        <v>68</v>
      </c>
      <c r="H79" s="7" t="s">
        <v>52</v>
      </c>
      <c r="I79" s="7" t="s">
        <v>69</v>
      </c>
      <c r="J79" s="7" t="s">
        <v>53</v>
      </c>
      <c r="K79" s="67" t="s">
        <v>54</v>
      </c>
      <c r="L79" s="174" t="s">
        <v>178</v>
      </c>
      <c r="M79" s="68" t="s">
        <v>55</v>
      </c>
      <c r="N79" s="7" t="s">
        <v>56</v>
      </c>
      <c r="O79" s="102" t="s">
        <v>57</v>
      </c>
      <c r="P79" s="95"/>
      <c r="Q79" s="103" t="s">
        <v>9</v>
      </c>
    </row>
    <row r="80" spans="1:17" ht="15" thickBot="1" x14ac:dyDescent="0.35">
      <c r="A80" s="88" t="s">
        <v>61</v>
      </c>
      <c r="B80" s="45">
        <v>10000</v>
      </c>
      <c r="C80" s="46">
        <v>0.2</v>
      </c>
      <c r="D80" s="45">
        <f>B80*(1-C80)</f>
        <v>8000</v>
      </c>
      <c r="E80" s="109">
        <v>0.65</v>
      </c>
      <c r="F80" s="90">
        <v>0.55000000000000004</v>
      </c>
      <c r="G80" s="45">
        <f>F80*D80*E80</f>
        <v>2860</v>
      </c>
      <c r="H80" s="45">
        <v>4</v>
      </c>
      <c r="I80" s="45">
        <v>200</v>
      </c>
      <c r="J80" s="47">
        <f>(H80*G80)/I80</f>
        <v>57.2</v>
      </c>
      <c r="K80" s="91">
        <f>(H80*F80*B80*E80)/I80</f>
        <v>71.5</v>
      </c>
      <c r="L80" s="175">
        <v>0.5</v>
      </c>
      <c r="M80" s="92">
        <v>1</v>
      </c>
      <c r="N80" s="93">
        <f>J80*L80*M80</f>
        <v>28.6</v>
      </c>
      <c r="O80" s="94">
        <f>K80*L80*M80</f>
        <v>35.75</v>
      </c>
      <c r="P80" s="95">
        <v>1</v>
      </c>
      <c r="Q80" s="96" t="s">
        <v>171</v>
      </c>
    </row>
    <row r="81" spans="1:16" ht="15" thickBot="1" x14ac:dyDescent="0.35">
      <c r="A81" s="104" t="s">
        <v>103</v>
      </c>
      <c r="B81" s="105"/>
      <c r="C81" s="105"/>
      <c r="D81" s="105"/>
      <c r="E81" s="105"/>
      <c r="F81" s="105"/>
      <c r="G81" s="105"/>
      <c r="H81" s="105"/>
      <c r="I81" s="105"/>
      <c r="J81" s="105"/>
      <c r="K81" s="60"/>
      <c r="L81" s="60" t="s">
        <v>177</v>
      </c>
      <c r="M81" s="106">
        <f>SUM(M80:M80)</f>
        <v>1</v>
      </c>
      <c r="N81" s="107">
        <f>SUM(N80:N80)</f>
        <v>28.6</v>
      </c>
      <c r="O81" s="108">
        <f>SUM(O80:O80)</f>
        <v>35.75</v>
      </c>
      <c r="P81" s="95"/>
    </row>
    <row r="82" spans="1:16" x14ac:dyDescent="0.3">
      <c r="L82" s="176"/>
      <c r="P82" s="95"/>
    </row>
  </sheetData>
  <pageMargins left="0.7" right="0.7" top="0.75" bottom="0.75" header="0.3" footer="0.3"/>
  <pageSetup paperSize="8" scale="69" fitToHeight="2" orientation="landscape" r:id="rId1"/>
  <rowBreaks count="1" manualBreakCount="1">
    <brk id="53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01C36334CADD41E78FEF536D1E1DA2E9" version="1.0.0">
  <systemFields>
    <field name="Objective-Id">
      <value order="0">A5419265</value>
    </field>
    <field name="Objective-Title">
      <value order="0">BRPS Schedule 3 LGIP Extrinsic Material Density Assumptions - Adopted Version 5.0</value>
    </field>
    <field name="Objective-Description">
      <value order="0"/>
    </field>
    <field name="Objective-CreationStamp">
      <value order="0">2020-01-10T04:48:45Z</value>
    </field>
    <field name="Objective-IsApproved">
      <value order="0">false</value>
    </field>
    <field name="Objective-IsPublished">
      <value order="0">true</value>
    </field>
    <field name="Objective-DatePublished">
      <value order="0">2020-11-22T22:14:44Z</value>
    </field>
    <field name="Objective-ModificationStamp">
      <value order="0">2020-11-22T22:14:44Z</value>
    </field>
    <field name="Objective-Owner">
      <value order="0">Evan Fritz</value>
    </field>
    <field name="Objective-Path">
      <value order="0">BRC Global Folder:Projects:Development:Project Folders - Development:Bundaberg Region Planning Scheme:Version 5.1 - Incorporating Amendments 8, 9, and 10:Version 5.1 - Word Version</value>
    </field>
    <field name="Objective-Parent">
      <value order="0">Version 5.1 - Word Version</value>
    </field>
    <field name="Objective-State">
      <value order="0">Published</value>
    </field>
    <field name="Objective-VersionId">
      <value order="0">vA6304146</value>
    </field>
    <field name="Objective-Version">
      <value order="0">1.0</value>
    </field>
    <field name="Objective-VersionNumber">
      <value order="0">1</value>
    </field>
    <field name="Objective-VersionComment">
      <value order="0">Copied from document A4943319.2</value>
    </field>
    <field name="Objective-FileNumber">
      <value order="0">qA1021244</value>
    </field>
    <field name="Objective-Classification">
      <value order="0">Unclassified</value>
    </field>
    <field name="Objective-Caveats">
      <value order="0"/>
    </field>
  </systemFields>
  <catalogues>
    <catalogue name="BRC Document Type Catalogue" type="type" ori="id:cA30">
      <field name="Objective-Legal Register Number">
        <value order="0"/>
      </field>
      <field name="Objective-Fully Formatted Account ID">
        <value order="0"/>
      </field>
      <field name="Objective-Description/Precis">
        <value order="0"/>
      </field>
      <field name="Objective-NAR ID">
        <value order="0"/>
      </field>
      <field name="Objective-NAR Name">
        <value order="0"/>
      </field>
      <field name="Objective-Parcel ID">
        <value order="0"/>
      </field>
      <field name="Objective-Property Address">
        <value order="0"/>
      </field>
      <field name="Objective-Other Reference Number">
        <value order="0"/>
      </field>
      <field name="Objective-Asset Facility">
        <value order="0"/>
      </field>
      <field name="Objective-Referenced Document/s">
        <value order="0"/>
      </field>
      <field name="Objective-Box Number">
        <value order="0"/>
      </field>
      <field name="Objective-Hard-copy Sent To">
        <value order="0"/>
      </field>
      <field name="Objective-Hard-copy Sent">
        <value order="0"/>
      </field>
      <field name="Objective-Hard-copy Returned">
        <value order="0"/>
      </field>
      <field name="Objective-Mail Notification Sent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1C36334CADD41E78FEF536D1E1DA2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Notes</vt:lpstr>
      <vt:lpstr>Summary of Residential Density</vt:lpstr>
      <vt:lpstr>Res Tables</vt:lpstr>
      <vt:lpstr>Res Density Working</vt:lpstr>
      <vt:lpstr>Ctr Density Working</vt:lpstr>
      <vt:lpstr>'Ctr Density Working'!Print_Area</vt:lpstr>
      <vt:lpstr>'Res Density Working'!Print_Area</vt:lpstr>
      <vt:lpstr>'Res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Fowler</dc:creator>
  <cp:lastModifiedBy>Bethany Williams-Holthouse</cp:lastModifiedBy>
  <cp:lastPrinted>2016-01-27T03:30:05Z</cp:lastPrinted>
  <dcterms:created xsi:type="dcterms:W3CDTF">2015-11-04T22:54:30Z</dcterms:created>
  <dcterms:modified xsi:type="dcterms:W3CDTF">2023-05-11T22:30:49Z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A5419265</vt:lpwstr>
  </property>
  <property fmtid="{D5CDD505-2E9C-101B-9397-08002B2CF9AE}" pid="4" name="Objective-Title">
    <vt:lpwstr>BRPS Schedule 3 LGIP Extrinsic Material Density Assumptions - Adopted Version 5.0</vt:lpwstr>
  </property>
  <property fmtid="{D5CDD505-2E9C-101B-9397-08002B2CF9AE}" pid="5" name="Objective-Comment">
    <vt:lpwstr/>
  </property>
  <property fmtid="{D5CDD505-2E9C-101B-9397-08002B2CF9AE}" pid="6" name="Objective-CreationStamp">
    <vt:filetime>2020-11-22T22:14:43Z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2020-11-22T22:14:44Z</vt:filetime>
  </property>
  <property fmtid="{D5CDD505-2E9C-101B-9397-08002B2CF9AE}" pid="10" name="Objective-ModificationStamp">
    <vt:filetime>2020-11-22T22:14:44Z</vt:filetime>
  </property>
  <property fmtid="{D5CDD505-2E9C-101B-9397-08002B2CF9AE}" pid="11" name="Objective-Owner">
    <vt:lpwstr>Evan Fritz</vt:lpwstr>
  </property>
  <property fmtid="{D5CDD505-2E9C-101B-9397-08002B2CF9AE}" pid="12" name="Objective-Path">
    <vt:lpwstr>BRC Global Folder:Projects:Development:Project Folders - Development:Bundaberg Region Planning Scheme:Version 5.1 - Incorporating Amendments 8, 9, and 10:Version 5.1 - Word Version:</vt:lpwstr>
  </property>
  <property fmtid="{D5CDD505-2E9C-101B-9397-08002B2CF9AE}" pid="13" name="Objective-Parent">
    <vt:lpwstr>Version 5.1 - Word Version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>Copied from document A4943319.2</vt:lpwstr>
  </property>
  <property fmtid="{D5CDD505-2E9C-101B-9397-08002B2CF9AE}" pid="18" name="Objective-FileNumber">
    <vt:lpwstr>qA1021244</vt:lpwstr>
  </property>
  <property fmtid="{D5CDD505-2E9C-101B-9397-08002B2CF9AE}" pid="19" name="Objective-Classification">
    <vt:lpwstr>[Inherited - Unclassified]</vt:lpwstr>
  </property>
  <property fmtid="{D5CDD505-2E9C-101B-9397-08002B2CF9AE}" pid="20" name="Objective-Caveats">
    <vt:lpwstr/>
  </property>
  <property fmtid="{D5CDD505-2E9C-101B-9397-08002B2CF9AE}" pid="21" name="Objective-Legal Register Number [system]">
    <vt:lpwstr/>
  </property>
  <property fmtid="{D5CDD505-2E9C-101B-9397-08002B2CF9AE}" pid="22" name="Objective-Fully Formatted Account ID [system]">
    <vt:lpwstr/>
  </property>
  <property fmtid="{D5CDD505-2E9C-101B-9397-08002B2CF9AE}" pid="23" name="Objective-Description/Precis [system]">
    <vt:lpwstr/>
  </property>
  <property fmtid="{D5CDD505-2E9C-101B-9397-08002B2CF9AE}" pid="24" name="Objective-NAR ID [system]">
    <vt:lpwstr/>
  </property>
  <property fmtid="{D5CDD505-2E9C-101B-9397-08002B2CF9AE}" pid="25" name="Objective-NAR Name [system]">
    <vt:lpwstr/>
  </property>
  <property fmtid="{D5CDD505-2E9C-101B-9397-08002B2CF9AE}" pid="26" name="Objective-Parcel ID [system]">
    <vt:lpwstr/>
  </property>
  <property fmtid="{D5CDD505-2E9C-101B-9397-08002B2CF9AE}" pid="27" name="Objective-Property Address [system]">
    <vt:lpwstr/>
  </property>
  <property fmtid="{D5CDD505-2E9C-101B-9397-08002B2CF9AE}" pid="28" name="Objective-Other Reference Number [system]">
    <vt:lpwstr/>
  </property>
  <property fmtid="{D5CDD505-2E9C-101B-9397-08002B2CF9AE}" pid="29" name="Objective-Asset Facility [system]">
    <vt:lpwstr/>
  </property>
  <property fmtid="{D5CDD505-2E9C-101B-9397-08002B2CF9AE}" pid="30" name="Objective-Referenced Document/s [system]">
    <vt:lpwstr/>
  </property>
  <property fmtid="{D5CDD505-2E9C-101B-9397-08002B2CF9AE}" pid="31" name="Objective-Box Number [system]">
    <vt:lpwstr/>
  </property>
  <property fmtid="{D5CDD505-2E9C-101B-9397-08002B2CF9AE}" pid="32" name="Objective-Hard-copy Sent To [system]">
    <vt:lpwstr/>
  </property>
  <property fmtid="{D5CDD505-2E9C-101B-9397-08002B2CF9AE}" pid="33" name="Objective-Hard-copy Sent [system]">
    <vt:lpwstr/>
  </property>
  <property fmtid="{D5CDD505-2E9C-101B-9397-08002B2CF9AE}" pid="34" name="Objective-Hard-copy Returned [system]">
    <vt:lpwstr/>
  </property>
  <property fmtid="{D5CDD505-2E9C-101B-9397-08002B2CF9AE}" pid="35" name="Objective-Mail Notification Sent [system]">
    <vt:lpwstr/>
  </property>
  <property fmtid="{D5CDD505-2E9C-101B-9397-08002B2CF9AE}" pid="36" name="Objective-Description">
    <vt:lpwstr/>
  </property>
  <property fmtid="{D5CDD505-2E9C-101B-9397-08002B2CF9AE}" pid="37" name="Objective-VersionId">
    <vt:lpwstr>vA6304146</vt:lpwstr>
  </property>
  <property fmtid="{D5CDD505-2E9C-101B-9397-08002B2CF9AE}" pid="38" name="Objective-Legal Register Number">
    <vt:lpwstr/>
  </property>
  <property fmtid="{D5CDD505-2E9C-101B-9397-08002B2CF9AE}" pid="39" name="Objective-Fully Formatted Account ID">
    <vt:lpwstr/>
  </property>
  <property fmtid="{D5CDD505-2E9C-101B-9397-08002B2CF9AE}" pid="40" name="Objective-Description/Precis">
    <vt:lpwstr/>
  </property>
  <property fmtid="{D5CDD505-2E9C-101B-9397-08002B2CF9AE}" pid="41" name="Objective-NAR ID">
    <vt:lpwstr/>
  </property>
  <property fmtid="{D5CDD505-2E9C-101B-9397-08002B2CF9AE}" pid="42" name="Objective-NAR Name">
    <vt:lpwstr/>
  </property>
  <property fmtid="{D5CDD505-2E9C-101B-9397-08002B2CF9AE}" pid="43" name="Objective-Parcel ID">
    <vt:lpwstr/>
  </property>
  <property fmtid="{D5CDD505-2E9C-101B-9397-08002B2CF9AE}" pid="44" name="Objective-Property Address">
    <vt:lpwstr/>
  </property>
  <property fmtid="{D5CDD505-2E9C-101B-9397-08002B2CF9AE}" pid="45" name="Objective-Other Reference Number">
    <vt:lpwstr/>
  </property>
  <property fmtid="{D5CDD505-2E9C-101B-9397-08002B2CF9AE}" pid="46" name="Objective-Asset Facility">
    <vt:lpwstr/>
  </property>
  <property fmtid="{D5CDD505-2E9C-101B-9397-08002B2CF9AE}" pid="47" name="Objective-Referenced Document/s">
    <vt:lpwstr/>
  </property>
  <property fmtid="{D5CDD505-2E9C-101B-9397-08002B2CF9AE}" pid="48" name="Objective-Box Number">
    <vt:lpwstr/>
  </property>
  <property fmtid="{D5CDD505-2E9C-101B-9397-08002B2CF9AE}" pid="49" name="Objective-Hard-copy Sent To">
    <vt:lpwstr/>
  </property>
  <property fmtid="{D5CDD505-2E9C-101B-9397-08002B2CF9AE}" pid="50" name="Objective-Hard-copy Sent">
    <vt:lpwstr/>
  </property>
  <property fmtid="{D5CDD505-2E9C-101B-9397-08002B2CF9AE}" pid="51" name="Objective-Hard-copy Returned">
    <vt:lpwstr/>
  </property>
  <property fmtid="{D5CDD505-2E9C-101B-9397-08002B2CF9AE}" pid="52" name="Objective-Mail Notification Sent">
    <vt:lpwstr/>
  </property>
</Properties>
</file>